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chartsheets/sheet8.xml" ContentType="application/vnd.openxmlformats-officedocument.spreadsheetml.chartsheet+xml"/>
  <Override PartName="/xl/drawings/drawing18.xml" ContentType="application/vnd.openxmlformats-officedocument.drawing+xml"/>
  <Override PartName="/xl/chartsheets/sheet9.xml" ContentType="application/vnd.openxmlformats-officedocument.spreadsheetml.chartsheet+xml"/>
  <Override PartName="/xl/drawings/drawing20.xml" ContentType="application/vnd.openxmlformats-officedocument.drawing+xml"/>
  <Override PartName="/xl/chartsheets/sheet10.xml" ContentType="application/vnd.openxmlformats-officedocument.spreadsheetml.chart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090" windowWidth="15075" windowHeight="5490" tabRatio="908" activeTab="0"/>
  </bookViews>
  <sheets>
    <sheet name="README" sheetId="1" r:id="rId1"/>
    <sheet name="APP VEL DATA" sheetId="2" r:id="rId2"/>
    <sheet name="BR VEL DATA" sheetId="3" r:id="rId3"/>
    <sheet name="PLOT DATA" sheetId="4" r:id="rId4"/>
    <sheet name="ABUTMENT PLOT" sheetId="5" r:id="rId5"/>
    <sheet name="CALC" sheetId="6" r:id="rId6"/>
    <sheet name="ENVELOPES" sheetId="7" r:id="rId7"/>
    <sheet name="Fig 1" sheetId="8" r:id="rId8"/>
    <sheet name="Fig 2" sheetId="9" r:id="rId9"/>
    <sheet name="Fig 3" sheetId="10" r:id="rId10"/>
    <sheet name="Fig 4" sheetId="11" r:id="rId11"/>
    <sheet name="Fig 5" sheetId="12" r:id="rId12"/>
    <sheet name="Fig 6" sheetId="13" r:id="rId13"/>
    <sheet name="Fig 7" sheetId="14" r:id="rId14"/>
    <sheet name="Fig 8" sheetId="15" r:id="rId15"/>
    <sheet name="Fig 9" sheetId="16" r:id="rId16"/>
    <sheet name="Fig 10" sheetId="17" r:id="rId17"/>
  </sheets>
  <definedNames>
    <definedName name="_xlnm.Print_Area" localSheetId="0">'README'!$A$1:$M$55</definedName>
  </definedNames>
  <calcPr fullCalcOnLoad="1"/>
</workbook>
</file>

<file path=xl/sharedStrings.xml><?xml version="1.0" encoding="utf-8"?>
<sst xmlns="http://schemas.openxmlformats.org/spreadsheetml/2006/main" count="966" uniqueCount="250">
  <si>
    <t>COUNTY</t>
  </si>
  <si>
    <t>STREAM</t>
  </si>
  <si>
    <t>BRIDGENO</t>
  </si>
  <si>
    <t>SC</t>
  </si>
  <si>
    <t>US</t>
  </si>
  <si>
    <t>S</t>
  </si>
  <si>
    <t>Station</t>
  </si>
  <si>
    <t>Area</t>
  </si>
  <si>
    <t>Velocity</t>
  </si>
  <si>
    <t>Number</t>
  </si>
  <si>
    <t>Road Number:</t>
  </si>
  <si>
    <t>Road Type:</t>
  </si>
  <si>
    <t>County:</t>
  </si>
  <si>
    <t>Stream:</t>
  </si>
  <si>
    <t>Bridge Number:</t>
  </si>
  <si>
    <t>MULTIPLE BRIDGE</t>
  </si>
  <si>
    <t>LOCATION OF BRIDGE ON APPROACH SECTION</t>
  </si>
  <si>
    <t>Approach Station</t>
  </si>
  <si>
    <t>arbitrary plot point</t>
  </si>
  <si>
    <t>APPROACH TUBE DATA FROM WSPRO MODEL</t>
  </si>
  <si>
    <t>LOCATION OF SLICE ON APPROACH SECTION</t>
  </si>
  <si>
    <t>LEFT</t>
  </si>
  <si>
    <t>RIGHT</t>
  </si>
  <si>
    <t>ADJUSTMENT TO BRIDGE STATION FOR PROJECTION ONTO APPROACH</t>
  </si>
  <si>
    <t>N</t>
  </si>
  <si>
    <t>Y</t>
  </si>
  <si>
    <t>Row Number from "BRIDGE VELOCITY DATA" sheet =</t>
  </si>
  <si>
    <t>APPROACH</t>
  </si>
  <si>
    <t>BRIDGE</t>
  </si>
  <si>
    <t>LAB</t>
  </si>
  <si>
    <t>RAB</t>
  </si>
  <si>
    <t>STATION OF TOE ON APPROACH</t>
  </si>
  <si>
    <t>TUBE NUMBER OF TOE ON APPROACH</t>
  </si>
  <si>
    <t>WIDTH OF TUBE IN WHICH TOE RESIDES</t>
  </si>
  <si>
    <t>NUMBER OF FULL AND PARTIAL BLOCKED TUBES</t>
  </si>
  <si>
    <t>ONE-TO-ONE LINE</t>
  </si>
  <si>
    <t>NUMBER OF TUBES TO DROP BY VISUAL INSPECTION</t>
  </si>
  <si>
    <t>NUMBER OF OBSERVATIONS:</t>
  </si>
  <si>
    <t>ROW NUMBER:</t>
  </si>
  <si>
    <t>LEFT AND RIGHT ABUTMENT LENGTHS (MODIFIED BY NUMBER OF TUBES X WIDTH OF TUBE AT TOE)</t>
  </si>
  <si>
    <t>LEFT AND RIGHT ABUTMENT LENGTHS (MODIFIED BY visual inspection)</t>
  </si>
  <si>
    <t xml:space="preserve">OBSERVED </t>
  </si>
  <si>
    <t>LENGTH</t>
  </si>
  <si>
    <t>SCOUR</t>
  </si>
  <si>
    <t>(feet squared)</t>
  </si>
  <si>
    <t>(feet)</t>
  </si>
  <si>
    <t>(feet per second)</t>
  </si>
  <si>
    <t>LOCATION OF SCOUR</t>
  </si>
  <si>
    <t>OBSERVED SCOUR DEPTH</t>
  </si>
  <si>
    <t>FLOW CONDITION</t>
  </si>
  <si>
    <t>ABUTMENT TYPE</t>
  </si>
  <si>
    <t>K1         SHAPE FACTOR</t>
  </si>
  <si>
    <t>K2         SKEW FACTOR</t>
  </si>
  <si>
    <t>FROUDE NUMBER FOR BLOCKED FLOW</t>
  </si>
  <si>
    <t>LEFT STATION FOR TUBE 1</t>
  </si>
  <si>
    <t>LEFT STATION FOR TUBE 2</t>
  </si>
  <si>
    <t>LEFT STATION FOR TUBE 3</t>
  </si>
  <si>
    <t>LEFT STATION FOR TUBE 4</t>
  </si>
  <si>
    <t>LEFT STATION FOR TUBE 5</t>
  </si>
  <si>
    <t>LEFT STATION FOR TUBE 6</t>
  </si>
  <si>
    <t>LEFT STATION FOR TUBE 7</t>
  </si>
  <si>
    <t>LEFT STATION FOR TUBE 8</t>
  </si>
  <si>
    <t>LEFT STATION FOR TUBE 9</t>
  </si>
  <si>
    <t>LEFT STATION FOR TUBE 10</t>
  </si>
  <si>
    <t>LEFT STATION FOR TUBE 11</t>
  </si>
  <si>
    <t>LEFT STATION FOR TUBE 12</t>
  </si>
  <si>
    <t>LEFT STATION FOR TUBE 13</t>
  </si>
  <si>
    <t>LEFT STATION FOR TUBE 14</t>
  </si>
  <si>
    <t>LEFT STATION FOR TUBE 15</t>
  </si>
  <si>
    <t>LEFT STATION FOR TUBE 16</t>
  </si>
  <si>
    <t>LEFT STATION FOR TUBE 17</t>
  </si>
  <si>
    <t>LEFT STATION FOR TUBE 18</t>
  </si>
  <si>
    <t>LEFT STATION FOR TUBE 19</t>
  </si>
  <si>
    <t>LEFT STATION FOR TUBE 20</t>
  </si>
  <si>
    <t>RIGHT STATION FOR TUBE 20</t>
  </si>
  <si>
    <t>ORIGINAL FROEHLICH (1989) EQUATION</t>
  </si>
  <si>
    <t>SITE IDENTIFICATION</t>
  </si>
  <si>
    <t>Y = yes          N = no</t>
  </si>
  <si>
    <t>LAB = left abutment   RAB = right abutment</t>
  </si>
  <si>
    <t>FIELD OBSERVATION</t>
  </si>
  <si>
    <t>arbitrary point</t>
  </si>
  <si>
    <t>Allendale</t>
  </si>
  <si>
    <t>King Creek</t>
  </si>
  <si>
    <t>034000300100</t>
  </si>
  <si>
    <t>Gaul Creek</t>
  </si>
  <si>
    <t>034000300200</t>
  </si>
  <si>
    <t>Coosawhatchie River</t>
  </si>
  <si>
    <t>037002100100</t>
  </si>
  <si>
    <t>Gaul Branch</t>
  </si>
  <si>
    <t>037010700100</t>
  </si>
  <si>
    <t>Florence</t>
  </si>
  <si>
    <t>Great Pee Dee River</t>
  </si>
  <si>
    <t>212007621100</t>
  </si>
  <si>
    <t>Hampton</t>
  </si>
  <si>
    <t>252060100300</t>
  </si>
  <si>
    <t>254036300100</t>
  </si>
  <si>
    <t>Whippy Swamp</t>
  </si>
  <si>
    <t>257001300500</t>
  </si>
  <si>
    <t>Horry</t>
  </si>
  <si>
    <t>Waccamaw River</t>
  </si>
  <si>
    <t>262050103100</t>
  </si>
  <si>
    <t>262050103200</t>
  </si>
  <si>
    <t>262050103300</t>
  </si>
  <si>
    <t>262050105200</t>
  </si>
  <si>
    <t>264002220200</t>
  </si>
  <si>
    <t>264002220300</t>
  </si>
  <si>
    <t>Jasper</t>
  </si>
  <si>
    <t>277008700100</t>
  </si>
  <si>
    <t>Marion</t>
  </si>
  <si>
    <t>Little Pee Dee River</t>
  </si>
  <si>
    <t>342050110700</t>
  </si>
  <si>
    <t>342050110800</t>
  </si>
  <si>
    <t>342050110900</t>
  </si>
  <si>
    <t>342050111000</t>
  </si>
  <si>
    <t>342050111100</t>
  </si>
  <si>
    <t>Envelope of COASTAL PLAIN Data</t>
  </si>
  <si>
    <t>SELECTED METHOD</t>
  </si>
  <si>
    <t>DESCRIPTION OF WORKSHEETS:</t>
  </si>
  <si>
    <t>APP VEL DATA:</t>
  </si>
  <si>
    <t>BRIDGE VEL DATA:</t>
  </si>
  <si>
    <t>PLOT DATA:</t>
  </si>
  <si>
    <t>CALC:</t>
  </si>
  <si>
    <t>Fig 1:</t>
  </si>
  <si>
    <t>Fig 2:</t>
  </si>
  <si>
    <t>Fig 3:</t>
  </si>
  <si>
    <t>Fig 4:</t>
  </si>
  <si>
    <t>Fig 5:</t>
  </si>
  <si>
    <t>Fig 6:</t>
  </si>
  <si>
    <t>ENVELOPES:</t>
  </si>
  <si>
    <t>ABUTMENT PLOT:</t>
  </si>
  <si>
    <t>SELECTED REFERENCES</t>
  </si>
  <si>
    <t xml:space="preserve">Froehlich, D.C., 1989, Local scour at bridge abutments: Hydraulic Engineering, Proceedings of the 1989 National Conference on </t>
  </si>
  <si>
    <t>Hydraulic Engineering: New York, American Society of Civil Engineering, p. 13-18.</t>
  </si>
  <si>
    <t xml:space="preserve">Richardson, E.V. and Davis, S.R., 2001, Evaluating scour at bridges, Fourth Edition: Federal Highway Administration Hydraulic Engineering </t>
  </si>
  <si>
    <t>Circular No. 18, Publication FHWA NHI 01-001, 378 p.</t>
  </si>
  <si>
    <t>ROAD TYPE</t>
  </si>
  <si>
    <t>ROAD NUMBER</t>
  </si>
  <si>
    <t>SOUTH CAROLINA DEPARTMENT OF TRANSPORTATION BRIDGE NUMBER</t>
  </si>
  <si>
    <t>CROSS SECTION</t>
  </si>
  <si>
    <t>WATER-SURFACE ELEVATION</t>
  </si>
  <si>
    <t>STATION FOR LEFT EDGE OF WATER</t>
  </si>
  <si>
    <t>STATION FOR RIGHT EDGE OF WATER</t>
  </si>
  <si>
    <t>FLOW</t>
  </si>
  <si>
    <t>AVERAGE FLOW VELOCITY</t>
  </si>
  <si>
    <t>STATION AT LEFT EDGE OF SLICE</t>
  </si>
  <si>
    <t>STATION AT RIGHT EDGE OF SLICE</t>
  </si>
  <si>
    <t>AREA FOR TUBE          1</t>
  </si>
  <si>
    <t>AVERAGE VELOCITY FOR TUBE 1</t>
  </si>
  <si>
    <t>AREA FOR TUBE          2</t>
  </si>
  <si>
    <t>AVERAGE VELOCITY FOR TUBE 2</t>
  </si>
  <si>
    <t>AREA FOR TUBE          3</t>
  </si>
  <si>
    <t>AVERAGE VELOCITY FOR TUBE 3</t>
  </si>
  <si>
    <t>AREA FOR TUBE          4</t>
  </si>
  <si>
    <t>AVERAGE VELOCITY FOR TUBE 4</t>
  </si>
  <si>
    <t>AREA FOR TUBE          5</t>
  </si>
  <si>
    <t>AVERAGE VELOCITY FOR TUBE 5</t>
  </si>
  <si>
    <t>AREA FOR TUBE          6</t>
  </si>
  <si>
    <t>AVERAGE VELOCITY FOR TUBE 6</t>
  </si>
  <si>
    <t>AREA FOR TUBE          7</t>
  </si>
  <si>
    <t>AVERAGE VELOCITY FOR TUBE 7</t>
  </si>
  <si>
    <t>AREA FOR TUBE          8</t>
  </si>
  <si>
    <t>AVERAGE VELOCITY FOR TUBE 8</t>
  </si>
  <si>
    <t>AREA FOR TUBE          9</t>
  </si>
  <si>
    <t>AVERAGE VELOCITY FOR TUBE 9</t>
  </si>
  <si>
    <t>AREA FOR TUBE          10</t>
  </si>
  <si>
    <t>AVERAGE VELOCITY FOR TUBE 10</t>
  </si>
  <si>
    <t>AREA FOR TUBE          11</t>
  </si>
  <si>
    <t>AVERAGE VELOCITY FOR TUBE 11</t>
  </si>
  <si>
    <t>AREA FOR TUBE          12</t>
  </si>
  <si>
    <t>AVERAGE VELOCITY FOR TUBE 12</t>
  </si>
  <si>
    <t>AREA FOR TUBE          13</t>
  </si>
  <si>
    <t>AVERAGE VELOCITY FOR TUBE 13</t>
  </si>
  <si>
    <t>AREA FOR TUBE          14</t>
  </si>
  <si>
    <t>AVERAGE VELOCITY FOR TUBE 14</t>
  </si>
  <si>
    <t>AREA FOR TUBE          15</t>
  </si>
  <si>
    <t>AVERAGE VELOCITY FOR TUBE 15</t>
  </si>
  <si>
    <t>AREA FOR TUBE          16</t>
  </si>
  <si>
    <t>AVERAGE VELOCITY FOR TUBE 16</t>
  </si>
  <si>
    <t>AREA FOR TUBE          17</t>
  </si>
  <si>
    <t>AVERAGE VELOCITY FOR TUBE 17</t>
  </si>
  <si>
    <t>AREA FOR TUBE          18</t>
  </si>
  <si>
    <t>AVERAGE VELOCITY FOR TUBE 18</t>
  </si>
  <si>
    <t>AREA FOR TUBE          19</t>
  </si>
  <si>
    <t>AVERAGE VELOCITY FOR TUBE 19</t>
  </si>
  <si>
    <t>AREA FOR TUBE          20</t>
  </si>
  <si>
    <t>AVERAGE VELOCITY FOR TUBE 20</t>
  </si>
  <si>
    <t>I - Interstate;                       US - United States Route;                            SC- South Carolina Route;                                         S - Secondary Road</t>
  </si>
  <si>
    <t>(cubic feet per second)</t>
  </si>
  <si>
    <t>Row Number from "APP VEL DATA" sheet =</t>
  </si>
  <si>
    <t>(feet per second divided by feet per second)</t>
  </si>
  <si>
    <t>FINAL METHOD USED TO MODIFY EMBANKMENT LENGTH</t>
  </si>
  <si>
    <t>EMBANKMENT LENGTH</t>
  </si>
  <si>
    <t>MODIFIED EMBANKMENT LENGTH</t>
  </si>
  <si>
    <t>MODIFIED EMBANKMENT LENGTH BY VISUAL INSPECTION</t>
  </si>
  <si>
    <t>1 = vertical             3 = spill through</t>
  </si>
  <si>
    <t>AVERAGE DEPTH OF FLOW BLOCKED BY EMBANKMENT</t>
  </si>
  <si>
    <t>EMBANKMENT SKEW</t>
  </si>
  <si>
    <t>AVERAGE VELOCITY OF FLOW BLOCKED BY EMBANKMENT</t>
  </si>
  <si>
    <t xml:space="preserve">MODIFIED EMBANKMENT LENGTHS </t>
  </si>
  <si>
    <t>FLOW BLOCKED BY EMBANKMENT</t>
  </si>
  <si>
    <t>AREA BLOCKED BY EMBANKMENT</t>
  </si>
  <si>
    <t>EMBANKMENT</t>
  </si>
  <si>
    <t>APPROACH SKEW</t>
  </si>
  <si>
    <t>Skewed Station</t>
  </si>
  <si>
    <t>QHIS</t>
  </si>
  <si>
    <t>Positive skew points upstream                   -                 negative skew points downstream                          -                   (degrees)</t>
  </si>
  <si>
    <t>Fig 7:</t>
  </si>
  <si>
    <t>Fig 8:</t>
  </si>
  <si>
    <t>presented in the Fourth Edition of HEC-18 (Richardson and Davis, 2001)</t>
  </si>
  <si>
    <t>Contains hydraulic and velocity tube data generated by the WSPRO (Shearman, 1990) model for the approach cross section.</t>
  </si>
  <si>
    <t>Contains hydraulic and velocity tube data generated by the WSPRO (Shearman, 1990) model for the bridge cross section.</t>
  </si>
  <si>
    <t>Contains selected data used to develop graph on the "ABUTMENT PLOT" worksheet.</t>
  </si>
  <si>
    <t>Contains a graph showing the approach cross section velocity-distribution curve determined from the WSPRO velocity-tube</t>
  </si>
  <si>
    <t>data.  The graph also shows the approximate location of the original and modified embankment lengths and the bridge top</t>
  </si>
  <si>
    <t>width on the approach cross section.</t>
  </si>
  <si>
    <t xml:space="preserve">The graph for a given bridge site can be viewed by entering the number in cell   'D1' that corresponds to the row number </t>
  </si>
  <si>
    <t xml:space="preserve">on the "APP VEL DATA" worksheet in which the data for the bridge of interest resides.  This graph was used to visually </t>
  </si>
  <si>
    <t>determine regions of ineffective flow towards the edge of the floodplain.</t>
  </si>
  <si>
    <t>columns in the following manner:</t>
  </si>
  <si>
    <t>Site identification:                                                Columns A through F</t>
  </si>
  <si>
    <t>Field Observation:                                               Column  G</t>
  </si>
  <si>
    <t>Original Froehlich Equation:                                Columns H through U</t>
  </si>
  <si>
    <t>Contains the South Carolina field data envelope and one-to-one line used in figures 1 through 10.</t>
  </si>
  <si>
    <t>Compares the modified Froehlich equation (Richardson and Davis, 2001) with field observations.  Safety factor is included.</t>
  </si>
  <si>
    <t>Compares the modified Froehlich equation (Richardson and Davis, 2001) with field observations.  Safety factor is not included.</t>
  </si>
  <si>
    <t>Compares the modified embankment length with the original embankment length.</t>
  </si>
  <si>
    <t>Compares the modified Froehlich equation (Richardson and Davis, 2001) with the embankment-length envelope of the field data.  Safety factor is included.</t>
  </si>
  <si>
    <t>Compares the modified Froehlich equation (Richardson and Davis, 2001) with the embankment-length envelope of the field data.  Safety factor is not included.</t>
  </si>
  <si>
    <t>Fig 9:</t>
  </si>
  <si>
    <t>Fig 10:</t>
  </si>
  <si>
    <t>Shearman, J.O., 1990, User’s manual for WSPRO—A computer model for water-surface profile computations:</t>
  </si>
  <si>
    <t>Federal Highway Administration, Report no. FHWA-IP-89-027, 175 p.</t>
  </si>
  <si>
    <t>Modified Froehlich Equation (Method 1):            Columns V through X</t>
  </si>
  <si>
    <t>Modified Froehlich Equation (Method 2):            Columns Y through AC</t>
  </si>
  <si>
    <t>Selection of Method 1 or 2 for final answer:       Columns AD through AG</t>
  </si>
  <si>
    <t>Compares the original Froehlich equation (Richardson and Davis, 2001)  with the modified Froehlich equation (Richardson and Davis, 2001).  Safety factor is included.</t>
  </si>
  <si>
    <t>Compares the original Froehlich equation (Richardson and Davis, 2001) with field observations.  Safety factor is included.</t>
  </si>
  <si>
    <t>Compares the original Froehlich equation (Richardson and Davis, 2001) with field observations.  Safety factor is not included.</t>
  </si>
  <si>
    <t>Compares the original Froehlich equation (Richardson and Davis, 2001) with the embankment-length envelope of the field data.  Safety factor is included.</t>
  </si>
  <si>
    <t>Compares the original Froehlich equation (Richardson and Davis, 2001) with the embankment-length envelope of the field data.  Safety factor is not included.</t>
  </si>
  <si>
    <t>LEFT AND RIGHT ABUTMENT LENGTHS (ORIGINAL)</t>
  </si>
  <si>
    <t>METHOD 2                                                                                                             MODIFICATION OF EMBANKMENT LENGTH BY NUMBER OF TUBES BLOCKED TIMES WIDTH OF BLOCKED TUBE AT ABUTMENT TOE</t>
  </si>
  <si>
    <t>METHOD 1                                                   MODIFICATION OF EMBANKMENT LENGTH BY VISUAL INSPECTION</t>
  </si>
  <si>
    <t>Enter row number here</t>
  </si>
  <si>
    <t xml:space="preserve">Contains the data and calculations used to compute the predicted abutment scour depths.  The data is organized by </t>
  </si>
  <si>
    <t xml:space="preserve">This spreadsheet calculates predicted abutment-scour depth using the original Froehlich equation and the modified Froehlich equation </t>
  </si>
  <si>
    <t>PREDICTED ABUTMENT SCOUR (FROEHLICH, 1989)</t>
  </si>
  <si>
    <t>PREDICTED ABUTMENT SCOUR (FROEHLICH, 1989)                    WITHOUT SAFETY FACTOR</t>
  </si>
  <si>
    <t>MODIFIED PREDICTED ABUTMENT SCOUR DEPTH</t>
  </si>
  <si>
    <t>MODIFIED PREDICTED ABUTMENT SCOUR DEPTH  WITHOUT SAFETY FACTOR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</si>
</sst>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s>
  <fonts count="21">
    <font>
      <sz val="10"/>
      <name val="System"/>
      <family val="0"/>
    </font>
    <font>
      <b/>
      <sz val="10"/>
      <name val="System"/>
      <family val="0"/>
    </font>
    <font>
      <i/>
      <sz val="10"/>
      <name val="System"/>
      <family val="0"/>
    </font>
    <font>
      <b/>
      <i/>
      <sz val="10"/>
      <name val="System"/>
      <family val="0"/>
    </font>
    <font>
      <b/>
      <sz val="9"/>
      <name val="Arial"/>
      <family val="2"/>
    </font>
    <font>
      <sz val="9"/>
      <name val="Arial"/>
      <family val="2"/>
    </font>
    <font>
      <u val="single"/>
      <sz val="7.5"/>
      <color indexed="36"/>
      <name val="System"/>
      <family val="0"/>
    </font>
    <font>
      <u val="single"/>
      <sz val="7.5"/>
      <color indexed="12"/>
      <name val="System"/>
      <family val="0"/>
    </font>
    <font>
      <u val="single"/>
      <sz val="10"/>
      <name val="System"/>
      <family val="2"/>
    </font>
    <font>
      <sz val="10"/>
      <color indexed="8"/>
      <name val="System"/>
      <family val="2"/>
    </font>
    <font>
      <sz val="10"/>
      <name val="Arial"/>
      <family val="0"/>
    </font>
    <font>
      <b/>
      <sz val="10"/>
      <name val="Arial"/>
      <family val="0"/>
    </font>
    <font>
      <sz val="10.5"/>
      <name val="Arial"/>
      <family val="2"/>
    </font>
    <font>
      <b/>
      <sz val="9.25"/>
      <name val="Arial"/>
      <family val="2"/>
    </font>
    <font>
      <b/>
      <sz val="9.5"/>
      <name val="Arial"/>
      <family val="2"/>
    </font>
    <font>
      <sz val="9.5"/>
      <name val="Arial"/>
      <family val="2"/>
    </font>
    <font>
      <sz val="8.25"/>
      <name val="Arial"/>
      <family val="2"/>
    </font>
    <font>
      <b/>
      <sz val="7"/>
      <name val="Arial"/>
      <family val="2"/>
    </font>
    <font>
      <sz val="7"/>
      <name val="Arial"/>
      <family val="2"/>
    </font>
    <font>
      <b/>
      <u val="single"/>
      <sz val="10"/>
      <name val="Arial"/>
      <family val="2"/>
    </font>
    <font>
      <sz val="9"/>
      <name val="System"/>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3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color indexed="63"/>
      </left>
      <right>
        <color indexed="63"/>
      </right>
      <top>
        <color indexed="63"/>
      </top>
      <bottom style="double"/>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color indexed="63"/>
      </top>
      <bottom style="double"/>
    </border>
    <border>
      <left style="medium"/>
      <right style="medium"/>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color indexed="63"/>
      </left>
      <right>
        <color indexed="63"/>
      </right>
      <top style="thin"/>
      <bottom style="thin"/>
    </border>
    <border>
      <left style="medium"/>
      <right style="medium"/>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10" fillId="0" borderId="0">
      <alignment/>
      <protection/>
    </xf>
    <xf numFmtId="0" fontId="10" fillId="0" borderId="0">
      <alignment/>
      <protection/>
    </xf>
    <xf numFmtId="9" fontId="2" fillId="0" borderId="0" applyFont="0" applyFill="0" applyBorder="0" applyAlignment="0" applyProtection="0"/>
  </cellStyleXfs>
  <cellXfs count="205">
    <xf numFmtId="0" fontId="0" fillId="0" borderId="0" xfId="0" applyAlignment="1">
      <alignment/>
    </xf>
    <xf numFmtId="0" fontId="0" fillId="0" borderId="0" xfId="0" applyFill="1" applyAlignment="1">
      <alignment horizontal="center"/>
    </xf>
    <xf numFmtId="1" fontId="0" fillId="0" borderId="0" xfId="0" applyNumberFormat="1" applyFill="1" applyAlignment="1">
      <alignment horizontal="center"/>
    </xf>
    <xf numFmtId="0" fontId="0" fillId="0" borderId="0" xfId="0" applyAlignment="1">
      <alignment horizontal="center" wrapText="1"/>
    </xf>
    <xf numFmtId="0" fontId="0" fillId="0" borderId="0" xfId="0" applyFill="1" applyAlignment="1">
      <alignment/>
    </xf>
    <xf numFmtId="2" fontId="0" fillId="0" borderId="0" xfId="0" applyNumberFormat="1" applyFill="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2" fontId="0" fillId="0" borderId="1" xfId="0" applyNumberFormat="1" applyBorder="1" applyAlignment="1">
      <alignment/>
    </xf>
    <xf numFmtId="0" fontId="0" fillId="0" borderId="0" xfId="0" applyFill="1" applyAlignment="1">
      <alignment horizontal="center" wrapText="1"/>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Alignment="1" applyProtection="1">
      <alignment horizontal="left"/>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0" fontId="0" fillId="0" borderId="0" xfId="0" applyAlignment="1" applyProtection="1">
      <alignment horizontal="center"/>
      <protection/>
    </xf>
    <xf numFmtId="0" fontId="0" fillId="2" borderId="3" xfId="0" applyFill="1" applyBorder="1" applyAlignment="1" applyProtection="1">
      <alignment/>
      <protection locked="0"/>
    </xf>
    <xf numFmtId="0" fontId="10" fillId="0" borderId="0" xfId="23">
      <alignment/>
      <protection/>
    </xf>
    <xf numFmtId="0" fontId="0" fillId="0" borderId="4" xfId="0" applyBorder="1" applyAlignment="1">
      <alignment/>
    </xf>
    <xf numFmtId="167" fontId="0" fillId="0" borderId="1" xfId="0" applyNumberFormat="1" applyBorder="1" applyAlignment="1">
      <alignment/>
    </xf>
    <xf numFmtId="0" fontId="0" fillId="0" borderId="4" xfId="0" applyBorder="1" applyAlignment="1">
      <alignment horizontal="center"/>
    </xf>
    <xf numFmtId="2" fontId="0" fillId="0" borderId="2" xfId="0" applyNumberFormat="1" applyBorder="1" applyAlignment="1">
      <alignment/>
    </xf>
    <xf numFmtId="170" fontId="0" fillId="0" borderId="1" xfId="0" applyNumberFormat="1" applyBorder="1" applyAlignment="1">
      <alignment horizontal="center"/>
    </xf>
    <xf numFmtId="0" fontId="0" fillId="3" borderId="4" xfId="0" applyFill="1" applyBorder="1" applyAlignment="1">
      <alignment/>
    </xf>
    <xf numFmtId="167" fontId="0" fillId="3" borderId="1"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170" fontId="0" fillId="0" borderId="0" xfId="0" applyNumberFormat="1" applyBorder="1" applyAlignment="1">
      <alignment horizontal="center"/>
    </xf>
    <xf numFmtId="2" fontId="0" fillId="0" borderId="0" xfId="0" applyNumberFormat="1" applyBorder="1" applyAlignment="1">
      <alignment/>
    </xf>
    <xf numFmtId="0" fontId="0" fillId="3" borderId="0" xfId="0" applyFill="1" applyBorder="1" applyAlignment="1">
      <alignment/>
    </xf>
    <xf numFmtId="167" fontId="0" fillId="0" borderId="0" xfId="0" applyNumberFormat="1" applyBorder="1" applyAlignment="1">
      <alignment/>
    </xf>
    <xf numFmtId="167" fontId="0" fillId="3" borderId="0" xfId="0" applyNumberFormat="1" applyFill="1" applyBorder="1" applyAlignment="1">
      <alignment/>
    </xf>
    <xf numFmtId="0" fontId="0" fillId="0" borderId="4" xfId="0" applyFill="1" applyBorder="1" applyAlignment="1">
      <alignment/>
    </xf>
    <xf numFmtId="0" fontId="0" fillId="0" borderId="0" xfId="0" applyNumberFormat="1" applyBorder="1" applyAlignment="1">
      <alignment horizontal="center"/>
    </xf>
    <xf numFmtId="167" fontId="0" fillId="0" borderId="1" xfId="0" applyNumberFormat="1" applyBorder="1" applyAlignment="1">
      <alignment horizontal="center"/>
    </xf>
    <xf numFmtId="0" fontId="0" fillId="0" borderId="1" xfId="0" applyFill="1" applyBorder="1" applyAlignment="1">
      <alignment/>
    </xf>
    <xf numFmtId="0" fontId="0" fillId="0" borderId="4" xfId="0"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1" fontId="0" fillId="0" borderId="1" xfId="0" applyNumberFormat="1" applyBorder="1" applyAlignment="1">
      <alignment/>
    </xf>
    <xf numFmtId="1" fontId="0" fillId="0" borderId="0" xfId="0" applyNumberFormat="1" applyBorder="1" applyAlignment="1">
      <alignment/>
    </xf>
    <xf numFmtId="0" fontId="0" fillId="0" borderId="3"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5" xfId="0" applyFill="1" applyBorder="1" applyAlignment="1">
      <alignment horizontal="center"/>
    </xf>
    <xf numFmtId="0" fontId="0" fillId="0" borderId="6" xfId="0" applyFill="1" applyBorder="1" applyAlignment="1">
      <alignment horizontal="center"/>
    </xf>
    <xf numFmtId="0" fontId="8" fillId="0" borderId="2" xfId="0" applyFont="1" applyFill="1" applyBorder="1" applyAlignment="1">
      <alignment/>
    </xf>
    <xf numFmtId="0" fontId="8" fillId="0" borderId="0" xfId="0" applyFont="1" applyFill="1" applyAlignment="1">
      <alignment/>
    </xf>
    <xf numFmtId="0" fontId="0" fillId="0" borderId="2" xfId="0" applyFill="1" applyBorder="1" applyAlignment="1">
      <alignment/>
    </xf>
    <xf numFmtId="0" fontId="0" fillId="0" borderId="7" xfId="0" applyFill="1" applyBorder="1" applyAlignment="1">
      <alignment horizontal="center"/>
    </xf>
    <xf numFmtId="0" fontId="0" fillId="0" borderId="2" xfId="0" applyFill="1" applyBorder="1" applyAlignment="1">
      <alignment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8" fillId="0" borderId="0" xfId="0" applyFont="1" applyAlignment="1">
      <alignment/>
    </xf>
    <xf numFmtId="0" fontId="0" fillId="0" borderId="0" xfId="0" applyAlignment="1">
      <alignment horizontal="left"/>
    </xf>
    <xf numFmtId="0" fontId="9" fillId="0" borderId="0" xfId="0" applyFont="1" applyAlignment="1">
      <alignment/>
    </xf>
    <xf numFmtId="0" fontId="0" fillId="0" borderId="0" xfId="0" applyFont="1" applyAlignment="1">
      <alignment/>
    </xf>
    <xf numFmtId="0" fontId="9" fillId="0" borderId="11" xfId="0" applyFont="1" applyFill="1" applyBorder="1" applyAlignment="1" applyProtection="1">
      <alignment horizontal="center" wrapText="1"/>
      <protection/>
    </xf>
    <xf numFmtId="1" fontId="9" fillId="0" borderId="11" xfId="0" applyNumberFormat="1" applyFont="1" applyFill="1" applyBorder="1" applyAlignment="1" applyProtection="1">
      <alignment horizontal="center" wrapText="1"/>
      <protection/>
    </xf>
    <xf numFmtId="167" fontId="9" fillId="0" borderId="11" xfId="0" applyNumberFormat="1" applyFont="1" applyFill="1" applyBorder="1" applyAlignment="1" applyProtection="1">
      <alignment horizontal="center" wrapText="1"/>
      <protection/>
    </xf>
    <xf numFmtId="2" fontId="9" fillId="0" borderId="11" xfId="0" applyNumberFormat="1" applyFont="1" applyFill="1" applyBorder="1" applyAlignment="1" applyProtection="1">
      <alignment horizontal="center" wrapText="1"/>
      <protection/>
    </xf>
    <xf numFmtId="0" fontId="9" fillId="0" borderId="4" xfId="0" applyFont="1" applyFill="1" applyBorder="1" applyAlignment="1" applyProtection="1">
      <alignment/>
      <protection/>
    </xf>
    <xf numFmtId="0" fontId="9" fillId="0" borderId="4" xfId="0" applyFont="1" applyFill="1" applyBorder="1" applyAlignment="1" applyProtection="1">
      <alignment horizontal="center"/>
      <protection/>
    </xf>
    <xf numFmtId="1" fontId="9" fillId="0" borderId="4" xfId="0" applyNumberFormat="1" applyFont="1" applyFill="1" applyBorder="1" applyAlignment="1" applyProtection="1">
      <alignment horizontal="center"/>
      <protection/>
    </xf>
    <xf numFmtId="2"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 fontId="9" fillId="0" borderId="4" xfId="0" applyNumberFormat="1" applyFont="1" applyFill="1" applyBorder="1" applyAlignment="1" applyProtection="1">
      <alignment/>
      <protection/>
    </xf>
    <xf numFmtId="2" fontId="9" fillId="0" borderId="4" xfId="0" applyNumberFormat="1" applyFont="1" applyFill="1" applyBorder="1" applyAlignment="1" applyProtection="1">
      <alignment horizontal="center"/>
      <protection/>
    </xf>
    <xf numFmtId="0" fontId="0" fillId="0" borderId="11" xfId="0" applyFill="1" applyBorder="1" applyAlignment="1">
      <alignment horizontal="center"/>
    </xf>
    <xf numFmtId="1" fontId="0" fillId="0" borderId="11" xfId="0" applyNumberFormat="1" applyFill="1" applyBorder="1" applyAlignment="1" applyProtection="1">
      <alignment horizontal="center" wrapText="1"/>
      <protection locked="0"/>
    </xf>
    <xf numFmtId="0" fontId="0" fillId="0" borderId="12" xfId="0" applyFill="1" applyBorder="1" applyAlignment="1">
      <alignment/>
    </xf>
    <xf numFmtId="0" fontId="0" fillId="0" borderId="12" xfId="0" applyFill="1" applyBorder="1" applyAlignment="1" applyProtection="1">
      <alignment horizontal="center"/>
      <protection locked="0"/>
    </xf>
    <xf numFmtId="0" fontId="0" fillId="0" borderId="12" xfId="0" applyFill="1" applyBorder="1" applyAlignment="1">
      <alignment horizontal="center"/>
    </xf>
    <xf numFmtId="1" fontId="0" fillId="0" borderId="4" xfId="0" applyNumberFormat="1" applyFill="1" applyBorder="1" applyAlignment="1">
      <alignment horizontal="center"/>
    </xf>
    <xf numFmtId="2" fontId="0" fillId="0" borderId="4" xfId="0" applyNumberFormat="1" applyFill="1" applyBorder="1" applyAlignment="1" applyProtection="1">
      <alignment/>
      <protection locked="0"/>
    </xf>
    <xf numFmtId="167" fontId="0" fillId="0" borderId="4" xfId="0" applyNumberFormat="1" applyFill="1" applyBorder="1" applyAlignment="1" applyProtection="1">
      <alignment/>
      <protection locked="0"/>
    </xf>
    <xf numFmtId="1" fontId="0" fillId="0" borderId="4" xfId="0" applyNumberFormat="1" applyFill="1" applyBorder="1" applyAlignment="1">
      <alignment/>
    </xf>
    <xf numFmtId="1" fontId="0" fillId="0" borderId="4" xfId="0" applyNumberFormat="1" applyFill="1" applyBorder="1" applyAlignment="1" applyProtection="1">
      <alignment horizontal="center"/>
      <protection locked="0"/>
    </xf>
    <xf numFmtId="2" fontId="0" fillId="0" borderId="4" xfId="0" applyNumberFormat="1" applyFill="1" applyBorder="1" applyAlignment="1">
      <alignment/>
    </xf>
    <xf numFmtId="167" fontId="0" fillId="0" borderId="4" xfId="0" applyNumberFormat="1" applyFill="1" applyBorder="1" applyAlignment="1">
      <alignment/>
    </xf>
    <xf numFmtId="167" fontId="0" fillId="0" borderId="4" xfId="0" applyNumberFormat="1" applyFont="1" applyFill="1" applyBorder="1" applyAlignment="1">
      <alignment horizontal="right"/>
    </xf>
    <xf numFmtId="167" fontId="0" fillId="0" borderId="4" xfId="0" applyNumberFormat="1" applyFill="1" applyBorder="1" applyAlignment="1" applyProtection="1">
      <alignment/>
      <protection/>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167" fontId="10" fillId="0" borderId="4" xfId="22" applyNumberFormat="1" applyFont="1" applyFill="1" applyBorder="1">
      <alignment/>
      <protection/>
    </xf>
    <xf numFmtId="0" fontId="0" fillId="0" borderId="8"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3" xfId="0" applyBorder="1" applyAlignment="1">
      <alignment horizontal="center" wrapText="1"/>
    </xf>
    <xf numFmtId="167" fontId="1" fillId="3" borderId="14" xfId="0" applyNumberFormat="1" applyFont="1" applyFill="1" applyBorder="1" applyAlignment="1">
      <alignment horizontal="center" wrapText="1"/>
    </xf>
    <xf numFmtId="0" fontId="0" fillId="0" borderId="15" xfId="0" applyFill="1" applyBorder="1" applyAlignment="1">
      <alignment horizontal="center" vertical="top" wrapText="1"/>
    </xf>
    <xf numFmtId="0" fontId="9" fillId="0" borderId="16" xfId="0" applyFont="1" applyFill="1" applyBorder="1" applyAlignment="1" applyProtection="1">
      <alignment horizontal="center" vertical="top" wrapText="1"/>
      <protection/>
    </xf>
    <xf numFmtId="1" fontId="9" fillId="0" borderId="16" xfId="0" applyNumberFormat="1" applyFont="1" applyFill="1" applyBorder="1" applyAlignment="1" applyProtection="1">
      <alignment horizontal="center" vertical="top" wrapText="1"/>
      <protection/>
    </xf>
    <xf numFmtId="167" fontId="0" fillId="3" borderId="17" xfId="0" applyNumberFormat="1" applyFill="1" applyBorder="1" applyAlignment="1">
      <alignment horizontal="center" vertical="top" wrapText="1"/>
    </xf>
    <xf numFmtId="0" fontId="0" fillId="0" borderId="16" xfId="0" applyBorder="1" applyAlignment="1">
      <alignment horizontal="center" vertical="top" wrapText="1"/>
    </xf>
    <xf numFmtId="0" fontId="0" fillId="0" borderId="8" xfId="0" applyBorder="1" applyAlignment="1">
      <alignment horizontal="center" vertical="top" wrapText="1"/>
    </xf>
    <xf numFmtId="0" fontId="0" fillId="0" borderId="8" xfId="21" applyFont="1" applyBorder="1" applyAlignment="1">
      <alignment horizontal="center" vertical="top" wrapText="1"/>
      <protection/>
    </xf>
    <xf numFmtId="2" fontId="0" fillId="0" borderId="8" xfId="0" applyNumberFormat="1" applyBorder="1" applyAlignment="1">
      <alignment horizontal="center" vertical="top" wrapText="1"/>
    </xf>
    <xf numFmtId="0" fontId="0" fillId="0" borderId="9" xfId="0" applyBorder="1" applyAlignment="1">
      <alignment horizontal="center" vertical="top" wrapText="1"/>
    </xf>
    <xf numFmtId="0" fontId="0" fillId="0" borderId="15" xfId="0" applyBorder="1" applyAlignment="1">
      <alignment horizontal="center" vertical="top" wrapText="1"/>
    </xf>
    <xf numFmtId="167" fontId="0" fillId="0" borderId="10" xfId="0" applyNumberFormat="1" applyBorder="1" applyAlignment="1">
      <alignment horizontal="center" vertical="top" wrapText="1"/>
    </xf>
    <xf numFmtId="0" fontId="0" fillId="0" borderId="10" xfId="0" applyNumberFormat="1" applyBorder="1" applyAlignment="1">
      <alignment horizontal="center" vertical="top" wrapText="1"/>
    </xf>
    <xf numFmtId="0" fontId="0" fillId="3" borderId="18" xfId="0" applyFill="1" applyBorder="1" applyAlignment="1">
      <alignment horizontal="center" vertical="top" wrapText="1"/>
    </xf>
    <xf numFmtId="0" fontId="0" fillId="0" borderId="10" xfId="0" applyBorder="1" applyAlignment="1">
      <alignment horizontal="center" vertical="top" wrapText="1"/>
    </xf>
    <xf numFmtId="167" fontId="0" fillId="3" borderId="18" xfId="0" applyNumberFormat="1" applyFill="1" applyBorder="1" applyAlignment="1">
      <alignment horizontal="center" vertical="top" wrapText="1"/>
    </xf>
    <xf numFmtId="1" fontId="0" fillId="0" borderId="10" xfId="0" applyNumberFormat="1" applyBorder="1" applyAlignment="1">
      <alignment horizontal="center" vertical="top" wrapText="1"/>
    </xf>
    <xf numFmtId="167" fontId="0" fillId="3" borderId="10" xfId="0" applyNumberFormat="1" applyFill="1" applyBorder="1" applyAlignment="1">
      <alignment horizontal="center" vertical="top" wrapText="1"/>
    </xf>
    <xf numFmtId="167" fontId="0" fillId="0" borderId="18" xfId="0" applyNumberFormat="1" applyFill="1" applyBorder="1" applyAlignment="1">
      <alignment horizontal="center" vertical="top" wrapText="1"/>
    </xf>
    <xf numFmtId="0" fontId="0" fillId="0" borderId="19" xfId="0" applyFill="1" applyBorder="1" applyAlignment="1">
      <alignment horizontal="center" wrapText="1"/>
    </xf>
    <xf numFmtId="167" fontId="0" fillId="3" borderId="20" xfId="0" applyNumberFormat="1" applyFill="1" applyBorder="1" applyAlignment="1">
      <alignment horizontal="center" wrapText="1"/>
    </xf>
    <xf numFmtId="0" fontId="0" fillId="0" borderId="11" xfId="0" applyBorder="1" applyAlignment="1">
      <alignment horizontal="center" wrapText="1"/>
    </xf>
    <xf numFmtId="0" fontId="0" fillId="0" borderId="21" xfId="0" applyBorder="1" applyAlignment="1">
      <alignment horizontal="center" wrapText="1"/>
    </xf>
    <xf numFmtId="2" fontId="0" fillId="0" borderId="21" xfId="0" applyNumberFormat="1" applyBorder="1" applyAlignment="1">
      <alignment horizontal="center" wrapText="1"/>
    </xf>
    <xf numFmtId="0" fontId="0" fillId="0" borderId="12" xfId="0" applyBorder="1" applyAlignment="1">
      <alignment horizontal="center" wrapText="1"/>
    </xf>
    <xf numFmtId="0" fontId="0" fillId="0" borderId="19" xfId="0" applyBorder="1" applyAlignment="1">
      <alignment horizontal="center" wrapText="1"/>
    </xf>
    <xf numFmtId="167" fontId="0" fillId="0" borderId="22" xfId="0" applyNumberFormat="1" applyBorder="1" applyAlignment="1">
      <alignment horizontal="center" wrapText="1"/>
    </xf>
    <xf numFmtId="0" fontId="0" fillId="0" borderId="22" xfId="0" applyNumberFormat="1" applyBorder="1" applyAlignment="1">
      <alignment horizontal="center" wrapText="1"/>
    </xf>
    <xf numFmtId="2" fontId="0" fillId="0" borderId="22" xfId="0" applyNumberFormat="1" applyBorder="1" applyAlignment="1">
      <alignment horizontal="center" wrapText="1"/>
    </xf>
    <xf numFmtId="0" fontId="0" fillId="3" borderId="23" xfId="0" applyFill="1" applyBorder="1" applyAlignment="1">
      <alignment horizontal="center" wrapText="1"/>
    </xf>
    <xf numFmtId="167" fontId="0" fillId="3" borderId="23" xfId="0" applyNumberFormat="1" applyFill="1" applyBorder="1" applyAlignment="1">
      <alignment horizontal="center" wrapText="1"/>
    </xf>
    <xf numFmtId="1" fontId="0" fillId="0" borderId="22" xfId="0" applyNumberFormat="1" applyBorder="1" applyAlignment="1">
      <alignment horizontal="center" wrapText="1"/>
    </xf>
    <xf numFmtId="167" fontId="0" fillId="3" borderId="22" xfId="0" applyNumberFormat="1" applyFill="1" applyBorder="1" applyAlignment="1">
      <alignment horizontal="center" wrapText="1"/>
    </xf>
    <xf numFmtId="167" fontId="0" fillId="0" borderId="23" xfId="0" applyNumberFormat="1" applyFill="1" applyBorder="1" applyAlignment="1">
      <alignment horizontal="center" wrapText="1"/>
    </xf>
    <xf numFmtId="0" fontId="0" fillId="0" borderId="24" xfId="0" applyFill="1" applyBorder="1" applyAlignment="1">
      <alignment/>
    </xf>
    <xf numFmtId="167" fontId="0" fillId="0" borderId="25" xfId="0" applyNumberFormat="1" applyFill="1" applyBorder="1" applyAlignment="1">
      <alignment horizontal="right"/>
    </xf>
    <xf numFmtId="0" fontId="0" fillId="0" borderId="26" xfId="0" applyFill="1" applyBorder="1" applyAlignment="1">
      <alignment/>
    </xf>
    <xf numFmtId="0" fontId="0" fillId="0" borderId="25" xfId="0" applyFill="1" applyBorder="1" applyAlignment="1">
      <alignment horizontal="right"/>
    </xf>
    <xf numFmtId="1" fontId="0" fillId="0" borderId="0" xfId="0" applyNumberFormat="1" applyFill="1" applyAlignment="1">
      <alignment horizontal="center" wrapText="1"/>
    </xf>
    <xf numFmtId="0" fontId="0" fillId="0" borderId="0" xfId="0" applyFill="1" applyAlignment="1">
      <alignment wrapText="1"/>
    </xf>
    <xf numFmtId="0" fontId="19" fillId="0" borderId="0" xfId="23" applyFont="1" applyAlignment="1">
      <alignment horizontal="center"/>
      <protection/>
    </xf>
    <xf numFmtId="0" fontId="10" fillId="0" borderId="0" xfId="23" applyAlignment="1">
      <alignment horizontal="center"/>
      <protection/>
    </xf>
    <xf numFmtId="1" fontId="0" fillId="0" borderId="27" xfId="0" applyNumberFormat="1" applyBorder="1" applyAlignment="1">
      <alignment horizontal="center" wrapText="1"/>
    </xf>
    <xf numFmtId="1" fontId="0" fillId="0" borderId="16" xfId="0" applyNumberFormat="1" applyBorder="1" applyAlignment="1">
      <alignment horizontal="center" vertical="top" wrapText="1"/>
    </xf>
    <xf numFmtId="1" fontId="0" fillId="0" borderId="11" xfId="0" applyNumberFormat="1" applyBorder="1" applyAlignment="1">
      <alignment horizontal="center" wrapText="1"/>
    </xf>
    <xf numFmtId="1" fontId="0" fillId="0" borderId="4" xfId="0" applyNumberFormat="1" applyBorder="1" applyAlignment="1">
      <alignment/>
    </xf>
    <xf numFmtId="0" fontId="0" fillId="0" borderId="4" xfId="0" applyFill="1" applyBorder="1" applyAlignment="1" applyProtection="1">
      <alignment horizontal="center"/>
      <protection/>
    </xf>
    <xf numFmtId="167" fontId="0" fillId="0" borderId="0" xfId="0" applyNumberFormat="1" applyFill="1" applyBorder="1" applyAlignment="1">
      <alignment horizontal="center"/>
    </xf>
    <xf numFmtId="0" fontId="0" fillId="0" borderId="6" xfId="0" applyFill="1" applyBorder="1" applyAlignment="1">
      <alignment horizontal="center" wrapText="1"/>
    </xf>
    <xf numFmtId="167" fontId="0" fillId="3" borderId="9" xfId="0" applyNumberFormat="1" applyFill="1" applyBorder="1" applyAlignment="1">
      <alignment horizontal="center" vertical="top" wrapText="1"/>
    </xf>
    <xf numFmtId="167" fontId="0" fillId="3" borderId="12" xfId="0" applyNumberFormat="1" applyFill="1" applyBorder="1" applyAlignment="1">
      <alignment horizontal="center" wrapText="1"/>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167" fontId="9" fillId="0" borderId="16" xfId="0" applyNumberFormat="1" applyFont="1" applyFill="1" applyBorder="1" applyAlignment="1" applyProtection="1">
      <alignment horizontal="center" vertical="top" wrapText="1"/>
      <protection/>
    </xf>
    <xf numFmtId="2" fontId="9" fillId="0" borderId="16" xfId="0" applyNumberFormat="1" applyFont="1" applyFill="1" applyBorder="1" applyAlignment="1" applyProtection="1">
      <alignment horizontal="center" vertical="top" wrapText="1"/>
      <protection/>
    </xf>
    <xf numFmtId="0" fontId="0" fillId="0" borderId="16" xfId="0" applyFill="1" applyBorder="1" applyAlignment="1">
      <alignment horizontal="center" wrapText="1"/>
    </xf>
    <xf numFmtId="1" fontId="0" fillId="0" borderId="16" xfId="0" applyNumberFormat="1"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2" fontId="0" fillId="0" borderId="0" xfId="0" applyNumberFormat="1" applyFill="1" applyAlignment="1">
      <alignment horizontal="center"/>
    </xf>
    <xf numFmtId="0" fontId="0" fillId="0" borderId="28" xfId="0" applyBorder="1" applyAlignment="1">
      <alignment horizontal="center" wrapText="1"/>
    </xf>
    <xf numFmtId="0" fontId="0" fillId="3" borderId="3" xfId="0" applyFill="1" applyBorder="1" applyAlignment="1">
      <alignment horizontal="center" vertical="top" wrapText="1"/>
    </xf>
    <xf numFmtId="0" fontId="0" fillId="3" borderId="16" xfId="0" applyFill="1" applyBorder="1" applyAlignment="1">
      <alignment horizontal="center" wrapText="1"/>
    </xf>
    <xf numFmtId="167" fontId="0" fillId="3" borderId="29" xfId="0" applyNumberFormat="1" applyFill="1" applyBorder="1" applyAlignment="1">
      <alignment horizontal="center"/>
    </xf>
    <xf numFmtId="0" fontId="10" fillId="0" borderId="7" xfId="23" applyBorder="1" applyAlignment="1">
      <alignment horizontal="center"/>
      <protection/>
    </xf>
    <xf numFmtId="0" fontId="10" fillId="0" borderId="1" xfId="23" applyBorder="1" applyAlignment="1">
      <alignment horizontal="center"/>
      <protection/>
    </xf>
    <xf numFmtId="0" fontId="0" fillId="0" borderId="10" xfId="0" applyBorder="1" applyAlignment="1">
      <alignment horizontal="center"/>
    </xf>
    <xf numFmtId="0" fontId="10" fillId="0" borderId="30" xfId="23" applyFont="1" applyBorder="1" applyAlignment="1">
      <alignment horizontal="center"/>
      <protection/>
    </xf>
    <xf numFmtId="0" fontId="10" fillId="0" borderId="4" xfId="23" applyBorder="1" applyAlignment="1">
      <alignment horizontal="center"/>
      <protection/>
    </xf>
    <xf numFmtId="0" fontId="0" fillId="0" borderId="16" xfId="0" applyBorder="1" applyAlignment="1">
      <alignment horizontal="center"/>
    </xf>
    <xf numFmtId="0" fontId="10" fillId="0" borderId="16" xfId="23" applyFont="1" applyBorder="1" applyAlignment="1">
      <alignment horizontal="center"/>
      <protection/>
    </xf>
    <xf numFmtId="0" fontId="10" fillId="0" borderId="10" xfId="23" applyFont="1" applyBorder="1" applyAlignment="1">
      <alignment horizontal="center"/>
      <protection/>
    </xf>
    <xf numFmtId="0" fontId="0" fillId="0" borderId="0" xfId="0" applyFill="1" applyAlignment="1">
      <alignment horizontal="left"/>
    </xf>
    <xf numFmtId="167" fontId="1" fillId="0" borderId="31" xfId="0" applyNumberFormat="1" applyFont="1" applyBorder="1" applyAlignment="1">
      <alignment horizontal="center" wrapText="1"/>
    </xf>
    <xf numFmtId="0" fontId="0" fillId="0" borderId="13" xfId="0" applyBorder="1" applyAlignment="1">
      <alignment horizontal="center" wrapText="1"/>
    </xf>
    <xf numFmtId="0" fontId="0" fillId="0" borderId="32" xfId="0" applyBorder="1" applyAlignment="1">
      <alignment horizontal="center" wrapText="1"/>
    </xf>
    <xf numFmtId="0" fontId="1" fillId="0" borderId="31" xfId="0" applyFont="1" applyBorder="1" applyAlignment="1">
      <alignment horizontal="center" wrapText="1"/>
    </xf>
    <xf numFmtId="0" fontId="1" fillId="0" borderId="13" xfId="0" applyFont="1" applyBorder="1" applyAlignment="1">
      <alignment horizontal="center" wrapText="1"/>
    </xf>
    <xf numFmtId="0" fontId="1" fillId="0" borderId="32" xfId="0" applyFont="1" applyBorder="1" applyAlignment="1">
      <alignment horizontal="center" wrapText="1"/>
    </xf>
    <xf numFmtId="0" fontId="1" fillId="0" borderId="32" xfId="0" applyFont="1" applyBorder="1" applyAlignment="1">
      <alignment wrapText="1"/>
    </xf>
    <xf numFmtId="0" fontId="1" fillId="0" borderId="33" xfId="0" applyFont="1" applyBorder="1" applyAlignment="1">
      <alignment horizontal="center" vertical="center" wrapText="1"/>
    </xf>
    <xf numFmtId="0" fontId="0" fillId="0" borderId="34" xfId="0"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Fig 18 (abut pied all abutlength)" xfId="21"/>
    <cellStyle name="Normal_Sheet1" xfId="22"/>
    <cellStyle name="Normal_young1.Piedmont.CW."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chartsheet" Target="chartsheets/sheet7.xml" /><Relationship Id="rId15" Type="http://schemas.openxmlformats.org/officeDocument/2006/relationships/chartsheet" Target="chartsheets/sheet8.xml" /><Relationship Id="rId16" Type="http://schemas.openxmlformats.org/officeDocument/2006/relationships/chartsheet" Target="chartsheets/sheet9.xml" /><Relationship Id="rId17" Type="http://schemas.openxmlformats.org/officeDocument/2006/relationships/chartsheet" Target="chartsheets/sheet10.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2025"/>
          <c:w val="0.91475"/>
          <c:h val="0.663"/>
        </c:manualLayout>
      </c:layout>
      <c:scatterChart>
        <c:scatterStyle val="lineMarker"/>
        <c:varyColors val="0"/>
        <c:ser>
          <c:idx val="0"/>
          <c:order val="0"/>
          <c:tx>
            <c:v>Velocity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'PLOT DATA'!$C$12:$C$51</c:f>
              <c:numCache>
                <c:ptCount val="40"/>
                <c:pt idx="0">
                  <c:v>-2.8</c:v>
                </c:pt>
                <c:pt idx="1">
                  <c:v>57.8</c:v>
                </c:pt>
                <c:pt idx="2">
                  <c:v>57.8</c:v>
                </c:pt>
                <c:pt idx="3">
                  <c:v>89.4</c:v>
                </c:pt>
                <c:pt idx="4">
                  <c:v>89.4</c:v>
                </c:pt>
                <c:pt idx="5">
                  <c:v>117.6</c:v>
                </c:pt>
                <c:pt idx="6">
                  <c:v>117.6</c:v>
                </c:pt>
                <c:pt idx="7">
                  <c:v>145.4</c:v>
                </c:pt>
                <c:pt idx="8">
                  <c:v>145.4</c:v>
                </c:pt>
                <c:pt idx="9">
                  <c:v>174.2</c:v>
                </c:pt>
                <c:pt idx="10">
                  <c:v>174.2</c:v>
                </c:pt>
                <c:pt idx="11">
                  <c:v>199.3</c:v>
                </c:pt>
                <c:pt idx="12">
                  <c:v>199.3</c:v>
                </c:pt>
                <c:pt idx="13">
                  <c:v>223.4</c:v>
                </c:pt>
                <c:pt idx="14">
                  <c:v>223.4</c:v>
                </c:pt>
                <c:pt idx="15">
                  <c:v>247.1</c:v>
                </c:pt>
                <c:pt idx="16">
                  <c:v>247.1</c:v>
                </c:pt>
                <c:pt idx="17">
                  <c:v>271</c:v>
                </c:pt>
                <c:pt idx="18">
                  <c:v>271</c:v>
                </c:pt>
                <c:pt idx="19">
                  <c:v>295.6</c:v>
                </c:pt>
                <c:pt idx="20">
                  <c:v>295.6</c:v>
                </c:pt>
                <c:pt idx="21">
                  <c:v>321.7</c:v>
                </c:pt>
                <c:pt idx="22">
                  <c:v>321.7</c:v>
                </c:pt>
                <c:pt idx="23">
                  <c:v>346.1</c:v>
                </c:pt>
                <c:pt idx="24">
                  <c:v>346.1</c:v>
                </c:pt>
                <c:pt idx="25">
                  <c:v>366.7</c:v>
                </c:pt>
                <c:pt idx="26">
                  <c:v>366.7</c:v>
                </c:pt>
                <c:pt idx="27">
                  <c:v>375.1</c:v>
                </c:pt>
                <c:pt idx="28">
                  <c:v>375.1</c:v>
                </c:pt>
                <c:pt idx="29">
                  <c:v>382</c:v>
                </c:pt>
                <c:pt idx="30">
                  <c:v>382</c:v>
                </c:pt>
                <c:pt idx="31">
                  <c:v>390.7</c:v>
                </c:pt>
                <c:pt idx="32">
                  <c:v>390.7</c:v>
                </c:pt>
                <c:pt idx="33">
                  <c:v>418.6</c:v>
                </c:pt>
                <c:pt idx="34">
                  <c:v>418.6</c:v>
                </c:pt>
                <c:pt idx="35">
                  <c:v>472.4</c:v>
                </c:pt>
                <c:pt idx="36">
                  <c:v>472.4</c:v>
                </c:pt>
                <c:pt idx="37">
                  <c:v>571.6</c:v>
                </c:pt>
                <c:pt idx="38">
                  <c:v>571.6</c:v>
                </c:pt>
                <c:pt idx="39">
                  <c:v>711.2</c:v>
                </c:pt>
              </c:numCache>
            </c:numRef>
          </c:xVal>
          <c:yVal>
            <c:numRef>
              <c:f>'PLOT DATA'!$E$12:$E$51</c:f>
              <c:numCache>
                <c:ptCount val="40"/>
                <c:pt idx="0">
                  <c:v>0.42</c:v>
                </c:pt>
                <c:pt idx="1">
                  <c:v>0.42</c:v>
                </c:pt>
                <c:pt idx="2">
                  <c:v>0.53</c:v>
                </c:pt>
                <c:pt idx="3">
                  <c:v>0.53</c:v>
                </c:pt>
                <c:pt idx="4">
                  <c:v>0.56</c:v>
                </c:pt>
                <c:pt idx="5">
                  <c:v>0.56</c:v>
                </c:pt>
                <c:pt idx="6">
                  <c:v>0.57</c:v>
                </c:pt>
                <c:pt idx="7">
                  <c:v>0.57</c:v>
                </c:pt>
                <c:pt idx="8">
                  <c:v>0.57</c:v>
                </c:pt>
                <c:pt idx="9">
                  <c:v>0.57</c:v>
                </c:pt>
                <c:pt idx="10">
                  <c:v>0.6</c:v>
                </c:pt>
                <c:pt idx="11">
                  <c:v>0.6</c:v>
                </c:pt>
                <c:pt idx="12">
                  <c:v>0.61</c:v>
                </c:pt>
                <c:pt idx="13">
                  <c:v>0.61</c:v>
                </c:pt>
                <c:pt idx="14">
                  <c:v>0.62</c:v>
                </c:pt>
                <c:pt idx="15">
                  <c:v>0.62</c:v>
                </c:pt>
                <c:pt idx="16">
                  <c:v>0.61</c:v>
                </c:pt>
                <c:pt idx="17">
                  <c:v>0.61</c:v>
                </c:pt>
                <c:pt idx="18">
                  <c:v>0.61</c:v>
                </c:pt>
                <c:pt idx="19">
                  <c:v>0.61</c:v>
                </c:pt>
                <c:pt idx="20">
                  <c:v>0.59</c:v>
                </c:pt>
                <c:pt idx="21">
                  <c:v>0.59</c:v>
                </c:pt>
                <c:pt idx="22">
                  <c:v>0.61</c:v>
                </c:pt>
                <c:pt idx="23">
                  <c:v>0.61</c:v>
                </c:pt>
                <c:pt idx="24">
                  <c:v>0.65</c:v>
                </c:pt>
                <c:pt idx="25">
                  <c:v>0.65</c:v>
                </c:pt>
                <c:pt idx="26">
                  <c:v>1.33</c:v>
                </c:pt>
                <c:pt idx="27">
                  <c:v>1.33</c:v>
                </c:pt>
                <c:pt idx="28">
                  <c:v>1.6</c:v>
                </c:pt>
                <c:pt idx="29">
                  <c:v>1.6</c:v>
                </c:pt>
                <c:pt idx="30">
                  <c:v>1.43</c:v>
                </c:pt>
                <c:pt idx="31">
                  <c:v>1.43</c:v>
                </c:pt>
                <c:pt idx="32">
                  <c:v>0.54</c:v>
                </c:pt>
                <c:pt idx="33">
                  <c:v>0.54</c:v>
                </c:pt>
                <c:pt idx="34">
                  <c:v>0.44</c:v>
                </c:pt>
                <c:pt idx="35">
                  <c:v>0.44</c:v>
                </c:pt>
                <c:pt idx="36">
                  <c:v>0.35</c:v>
                </c:pt>
                <c:pt idx="37">
                  <c:v>0.35</c:v>
                </c:pt>
                <c:pt idx="38">
                  <c:v>0.32</c:v>
                </c:pt>
                <c:pt idx="39">
                  <c:v>0.32</c:v>
                </c:pt>
              </c:numCache>
            </c:numRef>
          </c:yVal>
          <c:smooth val="0"/>
        </c:ser>
        <c:ser>
          <c:idx val="1"/>
          <c:order val="1"/>
          <c:tx>
            <c:v>Bridge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'PLOT DATA'!$H$12:$H$13</c:f>
              <c:numCache>
                <c:ptCount val="2"/>
                <c:pt idx="0">
                  <c:v>337</c:v>
                </c:pt>
                <c:pt idx="1">
                  <c:v>395</c:v>
                </c:pt>
              </c:numCache>
            </c:numRef>
          </c:xVal>
          <c:yVal>
            <c:numRef>
              <c:f>'PLOT DATA'!$I$12:$I$13</c:f>
              <c:numCache>
                <c:ptCount val="2"/>
                <c:pt idx="0">
                  <c:v>2.1</c:v>
                </c:pt>
                <c:pt idx="1">
                  <c:v>2.1</c:v>
                </c:pt>
              </c:numCache>
            </c:numRef>
          </c:yVal>
          <c:smooth val="0"/>
        </c:ser>
        <c:ser>
          <c:idx val="2"/>
          <c:order val="2"/>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xVal>
            <c:strRef>
              <c:f>'PLOT DATA'!$I$25:$I$26</c:f>
              <c:strCache>
                <c:ptCount val="2"/>
                <c:pt idx="0">
                  <c:v> </c:v>
                </c:pt>
                <c:pt idx="1">
                  <c:v> </c:v>
                </c:pt>
              </c:strCache>
            </c:strRef>
          </c:xVal>
          <c:yVal>
            <c:numRef>
              <c:f>'PLOT DATA'!$J$25:$J$26</c:f>
              <c:numCache>
                <c:ptCount val="2"/>
                <c:pt idx="0">
                  <c:v>0</c:v>
                </c:pt>
                <c:pt idx="1">
                  <c:v>0</c:v>
                </c:pt>
              </c:numCache>
            </c:numRef>
          </c:yVal>
          <c:smooth val="0"/>
        </c:ser>
        <c:ser>
          <c:idx val="3"/>
          <c:order val="3"/>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DATA'!$I$28:$I$29</c:f>
              <c:strCache>
                <c:ptCount val="2"/>
                <c:pt idx="0">
                  <c:v> </c:v>
                </c:pt>
                <c:pt idx="1">
                  <c:v> </c:v>
                </c:pt>
              </c:strCache>
            </c:strRef>
          </c:xVal>
          <c:yVal>
            <c:numRef>
              <c:f>'PLOT DATA'!$J$28:$J$29</c:f>
              <c:numCache>
                <c:ptCount val="2"/>
                <c:pt idx="0">
                  <c:v>0</c:v>
                </c:pt>
                <c:pt idx="1">
                  <c:v>0</c:v>
                </c:pt>
              </c:numCache>
            </c:numRef>
          </c:yVal>
          <c:smooth val="0"/>
        </c:ser>
        <c:ser>
          <c:idx val="4"/>
          <c:order val="4"/>
          <c:tx>
            <c:v>lab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DATA'!$I$41:$I$42</c:f>
              <c:numCache>
                <c:ptCount val="2"/>
                <c:pt idx="0">
                  <c:v>-2.8</c:v>
                </c:pt>
                <c:pt idx="1">
                  <c:v>369</c:v>
                </c:pt>
              </c:numCache>
            </c:numRef>
          </c:xVal>
          <c:yVal>
            <c:numRef>
              <c:f>'PLOT DATA'!$J$41:$J$42</c:f>
              <c:numCache>
                <c:ptCount val="2"/>
                <c:pt idx="0">
                  <c:v>2.3100000000000005</c:v>
                </c:pt>
                <c:pt idx="1">
                  <c:v>2.3100000000000005</c:v>
                </c:pt>
              </c:numCache>
            </c:numRef>
          </c:yVal>
          <c:smooth val="0"/>
        </c:ser>
        <c:ser>
          <c:idx val="5"/>
          <c:order val="5"/>
          <c:tx>
            <c:v>rab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DATA'!$I$44:$I$45</c:f>
              <c:strCache>
                <c:ptCount val="2"/>
                <c:pt idx="0">
                  <c:v>n/a</c:v>
                </c:pt>
                <c:pt idx="1">
                  <c:v>n/a</c:v>
                </c:pt>
              </c:strCache>
            </c:strRef>
          </c:xVal>
          <c:yVal>
            <c:numRef>
              <c:f>'PLOT DATA'!$J$44:$J$45</c:f>
              <c:numCache>
                <c:ptCount val="2"/>
                <c:pt idx="0">
                  <c:v>2.3100000000000005</c:v>
                </c:pt>
                <c:pt idx="1">
                  <c:v>2.3100000000000005</c:v>
                </c:pt>
              </c:numCache>
            </c:numRef>
          </c:yVal>
          <c:smooth val="0"/>
        </c:ser>
        <c:ser>
          <c:idx val="6"/>
          <c:order val="6"/>
          <c:tx>
            <c:v>lab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DATA'!$I$55:$I$56</c:f>
              <c:numCache>
                <c:ptCount val="2"/>
                <c:pt idx="0">
                  <c:v>257.5</c:v>
                </c:pt>
                <c:pt idx="1">
                  <c:v>369</c:v>
                </c:pt>
              </c:numCache>
            </c:numRef>
          </c:xVal>
          <c:yVal>
            <c:numRef>
              <c:f>'PLOT DATA'!$J$55:$J$56</c:f>
              <c:numCache>
                <c:ptCount val="2"/>
                <c:pt idx="0">
                  <c:v>2.52</c:v>
                </c:pt>
                <c:pt idx="1">
                  <c:v>2.52</c:v>
                </c:pt>
              </c:numCache>
            </c:numRef>
          </c:yVal>
          <c:smooth val="0"/>
        </c:ser>
        <c:ser>
          <c:idx val="7"/>
          <c:order val="7"/>
          <c:tx>
            <c:v>rab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DATA'!$I$58:$I$59</c:f>
              <c:strCache>
                <c:ptCount val="2"/>
                <c:pt idx="0">
                  <c:v>n/a</c:v>
                </c:pt>
                <c:pt idx="1">
                  <c:v>n/a</c:v>
                </c:pt>
              </c:strCache>
            </c:strRef>
          </c:xVal>
          <c:yVal>
            <c:numRef>
              <c:f>'PLOT DATA'!$J$58:$J$59</c:f>
              <c:numCache>
                <c:ptCount val="2"/>
                <c:pt idx="0">
                  <c:v>2.52</c:v>
                </c:pt>
                <c:pt idx="1">
                  <c:v>2.52</c:v>
                </c:pt>
              </c:numCache>
            </c:numRef>
          </c:yVal>
          <c:smooth val="0"/>
        </c:ser>
        <c:ser>
          <c:idx val="8"/>
          <c:order val="8"/>
          <c:tx>
            <c:v>lab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DATA'!$I$69:$I$70</c:f>
              <c:numCache>
                <c:ptCount val="2"/>
                <c:pt idx="0">
                  <c:v>57.80000000000001</c:v>
                </c:pt>
                <c:pt idx="1">
                  <c:v>369</c:v>
                </c:pt>
              </c:numCache>
            </c:numRef>
          </c:xVal>
          <c:yVal>
            <c:numRef>
              <c:f>'PLOT DATA'!$J$69:$J$70</c:f>
              <c:numCache>
                <c:ptCount val="2"/>
                <c:pt idx="0">
                  <c:v>2.7300000000000004</c:v>
                </c:pt>
                <c:pt idx="1">
                  <c:v>2.7300000000000004</c:v>
                </c:pt>
              </c:numCache>
            </c:numRef>
          </c:yVal>
          <c:smooth val="0"/>
        </c:ser>
        <c:ser>
          <c:idx val="9"/>
          <c:order val="9"/>
          <c:tx>
            <c:v>rab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DATA'!$I$72:$I$73</c:f>
              <c:strCache>
                <c:ptCount val="2"/>
                <c:pt idx="0">
                  <c:v>n/a</c:v>
                </c:pt>
                <c:pt idx="1">
                  <c:v>n/a</c:v>
                </c:pt>
              </c:strCache>
            </c:strRef>
          </c:xVal>
          <c:yVal>
            <c:numRef>
              <c:f>'PLOT DATA'!$J$72:$J$73</c:f>
              <c:numCache>
                <c:ptCount val="2"/>
                <c:pt idx="0">
                  <c:v>2.7300000000000004</c:v>
                </c:pt>
                <c:pt idx="1">
                  <c:v>2.7300000000000004</c:v>
                </c:pt>
              </c:numCache>
            </c:numRef>
          </c:yVal>
          <c:smooth val="0"/>
        </c:ser>
        <c:axId val="13728748"/>
        <c:axId val="56449869"/>
      </c:scatterChart>
      <c:valAx>
        <c:axId val="13728748"/>
        <c:scaling>
          <c:orientation val="minMax"/>
        </c:scaling>
        <c:axPos val="b"/>
        <c:title>
          <c:tx>
            <c:rich>
              <a:bodyPr vert="horz" rot="0" anchor="ctr"/>
              <a:lstStyle/>
              <a:p>
                <a:pPr algn="ctr">
                  <a:defRPr/>
                </a:pPr>
                <a:r>
                  <a:rPr lang="en-US" cap="none" sz="925" b="1" i="0" u="none" baseline="0"/>
                  <a:t>STATION FROM LEFT END OF CROSS SECTION, IN FEET</a:t>
                </a:r>
              </a:p>
            </c:rich>
          </c:tx>
          <c:layout/>
          <c:overlay val="0"/>
          <c:spPr>
            <a:noFill/>
            <a:ln>
              <a:noFill/>
            </a:ln>
          </c:spPr>
        </c:title>
        <c:delete val="0"/>
        <c:numFmt formatCode="#,##0" sourceLinked="0"/>
        <c:majorTickMark val="in"/>
        <c:minorTickMark val="in"/>
        <c:tickLblPos val="nextTo"/>
        <c:crossAx val="56449869"/>
        <c:crosses val="autoZero"/>
        <c:crossBetween val="midCat"/>
        <c:dispUnits/>
      </c:valAx>
      <c:valAx>
        <c:axId val="56449869"/>
        <c:scaling>
          <c:orientation val="minMax"/>
        </c:scaling>
        <c:axPos val="l"/>
        <c:title>
          <c:tx>
            <c:rich>
              <a:bodyPr vert="horz" rot="-5400000" anchor="ctr"/>
              <a:lstStyle/>
              <a:p>
                <a:pPr algn="ctr">
                  <a:defRPr/>
                </a:pPr>
                <a:r>
                  <a:rPr lang="en-US" cap="none" sz="950" b="1" i="0" u="none" baseline="0"/>
                  <a:t>VELOCITY IN  FEET PER SECOND</a:t>
                </a:r>
              </a:p>
            </c:rich>
          </c:tx>
          <c:layout/>
          <c:overlay val="0"/>
          <c:spPr>
            <a:noFill/>
            <a:ln>
              <a:noFill/>
            </a:ln>
          </c:spPr>
        </c:title>
        <c:delete val="0"/>
        <c:numFmt formatCode="General" sourceLinked="0"/>
        <c:majorTickMark val="in"/>
        <c:minorTickMark val="none"/>
        <c:tickLblPos val="nextTo"/>
        <c:crossAx val="1372874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5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CALC!$T$4:$T$200</c:f>
              <c:numCache>
                <c:ptCount val="197"/>
                <c:pt idx="0">
                  <c:v>10.7</c:v>
                </c:pt>
                <c:pt idx="1">
                  <c:v>13.4</c:v>
                </c:pt>
                <c:pt idx="2">
                  <c:v>22.9</c:v>
                </c:pt>
                <c:pt idx="3">
                  <c:v>11.8</c:v>
                </c:pt>
                <c:pt idx="4">
                  <c:v>21.7</c:v>
                </c:pt>
                <c:pt idx="5">
                  <c:v>22.3</c:v>
                </c:pt>
                <c:pt idx="6">
                  <c:v>12.9</c:v>
                </c:pt>
                <c:pt idx="7">
                  <c:v>14.8</c:v>
                </c:pt>
                <c:pt idx="8">
                  <c:v>14.1</c:v>
                </c:pt>
                <c:pt idx="9">
                  <c:v>14.6</c:v>
                </c:pt>
                <c:pt idx="10">
                  <c:v>16.8</c:v>
                </c:pt>
                <c:pt idx="11">
                  <c:v>19.6</c:v>
                </c:pt>
                <c:pt idx="12">
                  <c:v>12.2</c:v>
                </c:pt>
                <c:pt idx="13">
                  <c:v>12.9</c:v>
                </c:pt>
                <c:pt idx="14">
                  <c:v>10.6</c:v>
                </c:pt>
                <c:pt idx="15">
                  <c:v>15.5</c:v>
                </c:pt>
                <c:pt idx="16">
                  <c:v>21.1</c:v>
                </c:pt>
                <c:pt idx="17">
                  <c:v>11.6</c:v>
                </c:pt>
                <c:pt idx="18">
                  <c:v>10.9</c:v>
                </c:pt>
                <c:pt idx="19">
                  <c:v>11.2</c:v>
                </c:pt>
                <c:pt idx="20">
                  <c:v>12.1</c:v>
                </c:pt>
                <c:pt idx="21">
                  <c:v>17.2</c:v>
                </c:pt>
                <c:pt idx="22">
                  <c:v>17</c:v>
                </c:pt>
                <c:pt idx="23">
                  <c:v>9.8</c:v>
                </c:pt>
                <c:pt idx="24">
                  <c:v>11.9</c:v>
                </c:pt>
                <c:pt idx="25">
                  <c:v>11.5</c:v>
                </c:pt>
                <c:pt idx="26">
                  <c:v>12.3</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50130054"/>
        <c:axId val="48517303"/>
      </c:scatterChart>
      <c:valAx>
        <c:axId val="50130054"/>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48517303"/>
        <c:crosses val="autoZero"/>
        <c:crossBetween val="midCat"/>
        <c:dispUnits/>
      </c:valAx>
      <c:valAx>
        <c:axId val="48517303"/>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50130054"/>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CALC!$U$4:$U$200</c:f>
              <c:numCache>
                <c:ptCount val="197"/>
                <c:pt idx="0">
                  <c:v>5.9</c:v>
                </c:pt>
                <c:pt idx="1">
                  <c:v>9</c:v>
                </c:pt>
                <c:pt idx="2">
                  <c:v>14.2</c:v>
                </c:pt>
                <c:pt idx="3">
                  <c:v>6.6</c:v>
                </c:pt>
                <c:pt idx="4">
                  <c:v>7.3</c:v>
                </c:pt>
                <c:pt idx="5">
                  <c:v>7.8</c:v>
                </c:pt>
                <c:pt idx="6">
                  <c:v>8.6</c:v>
                </c:pt>
                <c:pt idx="7">
                  <c:v>9.9</c:v>
                </c:pt>
                <c:pt idx="8">
                  <c:v>8.9</c:v>
                </c:pt>
                <c:pt idx="9">
                  <c:v>9</c:v>
                </c:pt>
                <c:pt idx="10">
                  <c:v>10.3</c:v>
                </c:pt>
                <c:pt idx="11">
                  <c:v>11.1</c:v>
                </c:pt>
                <c:pt idx="12">
                  <c:v>4.9</c:v>
                </c:pt>
                <c:pt idx="13">
                  <c:v>3.3</c:v>
                </c:pt>
                <c:pt idx="14">
                  <c:v>4.2</c:v>
                </c:pt>
                <c:pt idx="15">
                  <c:v>7.4</c:v>
                </c:pt>
                <c:pt idx="16">
                  <c:v>13.6</c:v>
                </c:pt>
                <c:pt idx="17">
                  <c:v>4.3</c:v>
                </c:pt>
                <c:pt idx="18">
                  <c:v>3.3</c:v>
                </c:pt>
                <c:pt idx="19">
                  <c:v>5.2</c:v>
                </c:pt>
                <c:pt idx="20">
                  <c:v>5.1</c:v>
                </c:pt>
                <c:pt idx="21">
                  <c:v>12.5</c:v>
                </c:pt>
                <c:pt idx="22">
                  <c:v>12.1</c:v>
                </c:pt>
                <c:pt idx="23">
                  <c:v>3.4</c:v>
                </c:pt>
                <c:pt idx="24">
                  <c:v>5.8</c:v>
                </c:pt>
                <c:pt idx="25">
                  <c:v>5.1</c:v>
                </c:pt>
                <c:pt idx="26">
                  <c:v>5.7</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34002544"/>
        <c:axId val="37587441"/>
      </c:scatterChart>
      <c:valAx>
        <c:axId val="34002544"/>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37587441"/>
        <c:crosses val="autoZero"/>
        <c:crossBetween val="midCat"/>
        <c:dispUnits/>
      </c:valAx>
      <c:valAx>
        <c:axId val="37587441"/>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34002544"/>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1625"/>
          <c:w val="0.94975"/>
          <c:h val="0.8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CALC!$T$4:$T$200</c:f>
              <c:numCache>
                <c:ptCount val="107"/>
                <c:pt idx="0">
                  <c:v>10.7</c:v>
                </c:pt>
                <c:pt idx="1">
                  <c:v>13.4</c:v>
                </c:pt>
                <c:pt idx="2">
                  <c:v>22.9</c:v>
                </c:pt>
                <c:pt idx="3">
                  <c:v>11.8</c:v>
                </c:pt>
                <c:pt idx="4">
                  <c:v>21.7</c:v>
                </c:pt>
                <c:pt idx="5">
                  <c:v>22.3</c:v>
                </c:pt>
                <c:pt idx="6">
                  <c:v>12.9</c:v>
                </c:pt>
                <c:pt idx="7">
                  <c:v>14.8</c:v>
                </c:pt>
                <c:pt idx="8">
                  <c:v>14.1</c:v>
                </c:pt>
                <c:pt idx="9">
                  <c:v>14.6</c:v>
                </c:pt>
                <c:pt idx="10">
                  <c:v>16.8</c:v>
                </c:pt>
                <c:pt idx="11">
                  <c:v>19.6</c:v>
                </c:pt>
                <c:pt idx="12">
                  <c:v>12.2</c:v>
                </c:pt>
                <c:pt idx="13">
                  <c:v>12.9</c:v>
                </c:pt>
                <c:pt idx="14">
                  <c:v>10.6</c:v>
                </c:pt>
                <c:pt idx="15">
                  <c:v>15.5</c:v>
                </c:pt>
                <c:pt idx="16">
                  <c:v>21.1</c:v>
                </c:pt>
                <c:pt idx="17">
                  <c:v>11.6</c:v>
                </c:pt>
                <c:pt idx="18">
                  <c:v>10.9</c:v>
                </c:pt>
                <c:pt idx="19">
                  <c:v>11.2</c:v>
                </c:pt>
                <c:pt idx="20">
                  <c:v>12.1</c:v>
                </c:pt>
                <c:pt idx="21">
                  <c:v>17.2</c:v>
                </c:pt>
                <c:pt idx="22">
                  <c:v>17</c:v>
                </c:pt>
                <c:pt idx="23">
                  <c:v>9.8</c:v>
                </c:pt>
                <c:pt idx="24">
                  <c:v>11.9</c:v>
                </c:pt>
                <c:pt idx="25">
                  <c:v>11.5</c:v>
                </c:pt>
                <c:pt idx="26">
                  <c:v>12.3</c:v>
                </c:pt>
                <c:pt idx="27">
                  <c:v>19.7</c:v>
                </c:pt>
                <c:pt idx="28">
                  <c:v>11.3</c:v>
                </c:pt>
                <c:pt idx="29">
                  <c:v>11.5</c:v>
                </c:pt>
                <c:pt idx="30">
                  <c:v>9.6</c:v>
                </c:pt>
                <c:pt idx="31">
                  <c:v>10.8</c:v>
                </c:pt>
                <c:pt idx="32">
                  <c:v>14.6</c:v>
                </c:pt>
              </c:numCache>
            </c:numRef>
          </c:xVal>
          <c:yVal>
            <c:numRef>
              <c:f>CALC!$AF$4:$AF$110</c:f>
              <c:numCache>
                <c:ptCount val="107"/>
                <c:pt idx="0">
                  <c:v>10.595284721021935</c:v>
                </c:pt>
                <c:pt idx="1">
                  <c:v>11.96802524309354</c:v>
                </c:pt>
                <c:pt idx="2">
                  <c:v>21.57415004079929</c:v>
                </c:pt>
                <c:pt idx="3">
                  <c:v>11.172835588200655</c:v>
                </c:pt>
                <c:pt idx="4">
                  <c:v>21.7</c:v>
                </c:pt>
                <c:pt idx="5">
                  <c:v>22.3</c:v>
                </c:pt>
                <c:pt idx="6">
                  <c:v>11.246544138035727</c:v>
                </c:pt>
                <c:pt idx="7">
                  <c:v>13.723381832016681</c:v>
                </c:pt>
                <c:pt idx="8">
                  <c:v>13.151009322238334</c:v>
                </c:pt>
                <c:pt idx="9">
                  <c:v>13.072059993224014</c:v>
                </c:pt>
                <c:pt idx="10">
                  <c:v>16.8</c:v>
                </c:pt>
                <c:pt idx="11">
                  <c:v>19.238163718767986</c:v>
                </c:pt>
                <c:pt idx="12">
                  <c:v>11.58758154225699</c:v>
                </c:pt>
                <c:pt idx="13">
                  <c:v>12.9</c:v>
                </c:pt>
                <c:pt idx="14">
                  <c:v>11.449998342782553</c:v>
                </c:pt>
                <c:pt idx="15">
                  <c:v>13.131169246128962</c:v>
                </c:pt>
                <c:pt idx="16">
                  <c:v>20.672063425122165</c:v>
                </c:pt>
                <c:pt idx="17">
                  <c:v>10.940064864218083</c:v>
                </c:pt>
                <c:pt idx="18">
                  <c:v>10.49480135573338</c:v>
                </c:pt>
                <c:pt idx="19">
                  <c:v>11.04256728066418</c:v>
                </c:pt>
                <c:pt idx="20">
                  <c:v>11.786281505418831</c:v>
                </c:pt>
                <c:pt idx="21">
                  <c:v>16.193373539209592</c:v>
                </c:pt>
                <c:pt idx="22">
                  <c:v>15.568173034212505</c:v>
                </c:pt>
                <c:pt idx="23">
                  <c:v>10.09846697064959</c:v>
                </c:pt>
                <c:pt idx="24">
                  <c:v>11.032755253885341</c:v>
                </c:pt>
                <c:pt idx="25">
                  <c:v>11.425755627124639</c:v>
                </c:pt>
                <c:pt idx="26">
                  <c:v>12.500864703437575</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ENVELOPES!$A$11:$A$12</c:f>
              <c:numCache>
                <c:ptCount val="2"/>
                <c:pt idx="0">
                  <c:v>0</c:v>
                </c:pt>
                <c:pt idx="1">
                  <c:v>35</c:v>
                </c:pt>
              </c:numCache>
            </c:numRef>
          </c:xVal>
          <c:yVal>
            <c:numRef>
              <c:f>ENVELOPES!$B$11:$B$12</c:f>
              <c:numCache>
                <c:ptCount val="2"/>
                <c:pt idx="0">
                  <c:v>-5</c:v>
                </c:pt>
                <c:pt idx="1">
                  <c:v>30</c:v>
                </c:pt>
              </c:numCache>
            </c:numRef>
          </c:yVal>
          <c:smooth val="0"/>
        </c:ser>
        <c:axId val="38286774"/>
        <c:axId val="9036647"/>
      </c:scatterChart>
      <c:valAx>
        <c:axId val="38286774"/>
        <c:scaling>
          <c:orientation val="minMax"/>
          <c:max val="35"/>
        </c:scaling>
        <c:axPos val="b"/>
        <c:title>
          <c:tx>
            <c:rich>
              <a:bodyPr vert="horz" rot="0" anchor="ctr"/>
              <a:lstStyle/>
              <a:p>
                <a:pPr algn="ctr">
                  <a:defRPr/>
                </a:pPr>
                <a:r>
                  <a:rPr lang="en-US" cap="none" sz="1000" b="1" i="0" u="none" baseline="0"/>
                  <a:t>ORIGINAL PREDICTED ABUTMENT-SCOUR DEPTH, IN FEET</a:t>
                </a:r>
              </a:p>
            </c:rich>
          </c:tx>
          <c:layout/>
          <c:overlay val="0"/>
          <c:spPr>
            <a:noFill/>
            <a:ln>
              <a:noFill/>
            </a:ln>
          </c:spPr>
        </c:title>
        <c:delete val="0"/>
        <c:numFmt formatCode="General" sourceLinked="1"/>
        <c:majorTickMark val="in"/>
        <c:minorTickMark val="in"/>
        <c:tickLblPos val="nextTo"/>
        <c:crossAx val="9036647"/>
        <c:crosses val="autoZero"/>
        <c:crossBetween val="midCat"/>
        <c:dispUnits/>
      </c:valAx>
      <c:valAx>
        <c:axId val="9036647"/>
        <c:scaling>
          <c:orientation val="minMax"/>
          <c:min val="0"/>
        </c:scaling>
        <c:axPos val="l"/>
        <c:title>
          <c:tx>
            <c:rich>
              <a:bodyPr vert="horz" rot="-5400000" anchor="ctr"/>
              <a:lstStyle/>
              <a:p>
                <a:pPr algn="ctr">
                  <a:defRPr/>
                </a:pPr>
                <a:r>
                  <a:rPr lang="en-US" cap="none" sz="1000" b="1" i="0" u="none" baseline="0"/>
                  <a:t>MODIFIED PREDICTED ABUTMENT-SCOUR DEPTH, IN FEET</a:t>
                </a:r>
              </a:p>
            </c:rich>
          </c:tx>
          <c:layout/>
          <c:overlay val="0"/>
          <c:spPr>
            <a:noFill/>
            <a:ln>
              <a:noFill/>
            </a:ln>
          </c:spPr>
        </c:title>
        <c:delete val="0"/>
        <c:numFmt formatCode="0" sourceLinked="0"/>
        <c:majorTickMark val="in"/>
        <c:minorTickMark val="in"/>
        <c:tickLblPos val="nextTo"/>
        <c:crossAx val="3828677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CALC!$AF$4:$AF$200</c:f>
              <c:numCache>
                <c:ptCount val="197"/>
                <c:pt idx="0">
                  <c:v>10.595284721021935</c:v>
                </c:pt>
                <c:pt idx="1">
                  <c:v>11.96802524309354</c:v>
                </c:pt>
                <c:pt idx="2">
                  <c:v>21.57415004079929</c:v>
                </c:pt>
                <c:pt idx="3">
                  <c:v>11.172835588200655</c:v>
                </c:pt>
                <c:pt idx="4">
                  <c:v>21.7</c:v>
                </c:pt>
                <c:pt idx="5">
                  <c:v>22.3</c:v>
                </c:pt>
                <c:pt idx="6">
                  <c:v>11.246544138035727</c:v>
                </c:pt>
                <c:pt idx="7">
                  <c:v>13.723381832016681</c:v>
                </c:pt>
                <c:pt idx="8">
                  <c:v>13.151009322238334</c:v>
                </c:pt>
                <c:pt idx="9">
                  <c:v>13.072059993224014</c:v>
                </c:pt>
                <c:pt idx="10">
                  <c:v>16.8</c:v>
                </c:pt>
                <c:pt idx="11">
                  <c:v>19.238163718767986</c:v>
                </c:pt>
                <c:pt idx="12">
                  <c:v>11.58758154225699</c:v>
                </c:pt>
                <c:pt idx="13">
                  <c:v>12.9</c:v>
                </c:pt>
                <c:pt idx="14">
                  <c:v>11.449998342782553</c:v>
                </c:pt>
                <c:pt idx="15">
                  <c:v>13.131169246128962</c:v>
                </c:pt>
                <c:pt idx="16">
                  <c:v>20.672063425122165</c:v>
                </c:pt>
                <c:pt idx="17">
                  <c:v>10.940064864218083</c:v>
                </c:pt>
                <c:pt idx="18">
                  <c:v>10.49480135573338</c:v>
                </c:pt>
                <c:pt idx="19">
                  <c:v>11.04256728066418</c:v>
                </c:pt>
                <c:pt idx="20">
                  <c:v>11.786281505418831</c:v>
                </c:pt>
                <c:pt idx="21">
                  <c:v>16.193373539209592</c:v>
                </c:pt>
                <c:pt idx="22">
                  <c:v>15.568173034212505</c:v>
                </c:pt>
                <c:pt idx="23">
                  <c:v>10.09846697064959</c:v>
                </c:pt>
                <c:pt idx="24">
                  <c:v>11.032755253885341</c:v>
                </c:pt>
                <c:pt idx="25">
                  <c:v>11.425755627124639</c:v>
                </c:pt>
                <c:pt idx="26">
                  <c:v>12.500864703437575</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14220960"/>
        <c:axId val="60879777"/>
      </c:scatterChart>
      <c:valAx>
        <c:axId val="14220960"/>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60879777"/>
        <c:crosses val="autoZero"/>
        <c:crossBetween val="midCat"/>
        <c:dispUnits/>
      </c:valAx>
      <c:valAx>
        <c:axId val="60879777"/>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4220960"/>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CALC!$AG$4:$AG$200</c:f>
              <c:numCache>
                <c:ptCount val="197"/>
                <c:pt idx="0">
                  <c:v>5.795284721021935</c:v>
                </c:pt>
                <c:pt idx="1">
                  <c:v>7.56802524309354</c:v>
                </c:pt>
                <c:pt idx="2">
                  <c:v>12.87415004079929</c:v>
                </c:pt>
                <c:pt idx="3">
                  <c:v>5.972835588200655</c:v>
                </c:pt>
                <c:pt idx="4">
                  <c:v>7.3</c:v>
                </c:pt>
                <c:pt idx="5">
                  <c:v>7.8</c:v>
                </c:pt>
                <c:pt idx="6">
                  <c:v>6.946544138035727</c:v>
                </c:pt>
                <c:pt idx="7">
                  <c:v>8.82338183201668</c:v>
                </c:pt>
                <c:pt idx="8">
                  <c:v>7.951009322238334</c:v>
                </c:pt>
                <c:pt idx="9">
                  <c:v>7.472059993224015</c:v>
                </c:pt>
                <c:pt idx="10">
                  <c:v>10.3</c:v>
                </c:pt>
                <c:pt idx="11">
                  <c:v>10.738163718767986</c:v>
                </c:pt>
                <c:pt idx="12">
                  <c:v>4.28758154225699</c:v>
                </c:pt>
                <c:pt idx="13">
                  <c:v>3.3</c:v>
                </c:pt>
                <c:pt idx="14">
                  <c:v>5.049998342782553</c:v>
                </c:pt>
                <c:pt idx="15">
                  <c:v>5.031169246128963</c:v>
                </c:pt>
                <c:pt idx="16">
                  <c:v>13.172063425122165</c:v>
                </c:pt>
                <c:pt idx="17">
                  <c:v>3.6400648642180835</c:v>
                </c:pt>
                <c:pt idx="18">
                  <c:v>2.89480135573338</c:v>
                </c:pt>
                <c:pt idx="19">
                  <c:v>5.04256728066418</c:v>
                </c:pt>
                <c:pt idx="20">
                  <c:v>4.786281505418831</c:v>
                </c:pt>
                <c:pt idx="21">
                  <c:v>11.493373539209593</c:v>
                </c:pt>
                <c:pt idx="22">
                  <c:v>10.668173034212504</c:v>
                </c:pt>
                <c:pt idx="23">
                  <c:v>3.698466970649589</c:v>
                </c:pt>
                <c:pt idx="24">
                  <c:v>4.932755253885341</c:v>
                </c:pt>
                <c:pt idx="25">
                  <c:v>5.025755627124639</c:v>
                </c:pt>
                <c:pt idx="26">
                  <c:v>5.900864703437575</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11047082"/>
        <c:axId val="32314875"/>
      </c:scatterChart>
      <c:valAx>
        <c:axId val="11047082"/>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32314875"/>
        <c:crosses val="autoZero"/>
        <c:crossBetween val="midCat"/>
        <c:dispUnits/>
      </c:valAx>
      <c:valAx>
        <c:axId val="32314875"/>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1047082"/>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22"/>
          <c:w val="0.950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CALC!$AE$4:$AE$200</c:f>
              <c:numCache>
                <c:ptCount val="197"/>
                <c:pt idx="0">
                  <c:v>311.2</c:v>
                </c:pt>
                <c:pt idx="1">
                  <c:v>501.6</c:v>
                </c:pt>
                <c:pt idx="2">
                  <c:v>1242.5</c:v>
                </c:pt>
                <c:pt idx="3">
                  <c:v>216.4</c:v>
                </c:pt>
                <c:pt idx="4">
                  <c:v>317</c:v>
                </c:pt>
                <c:pt idx="5">
                  <c:v>375.2</c:v>
                </c:pt>
                <c:pt idx="6">
                  <c:v>753.1</c:v>
                </c:pt>
                <c:pt idx="7">
                  <c:v>1104.6</c:v>
                </c:pt>
                <c:pt idx="8">
                  <c:v>801.4</c:v>
                </c:pt>
                <c:pt idx="9">
                  <c:v>458.1</c:v>
                </c:pt>
                <c:pt idx="10">
                  <c:v>747</c:v>
                </c:pt>
                <c:pt idx="11">
                  <c:v>2246.4594310722136</c:v>
                </c:pt>
                <c:pt idx="12">
                  <c:v>868.7734657039715</c:v>
                </c:pt>
                <c:pt idx="13">
                  <c:v>283</c:v>
                </c:pt>
                <c:pt idx="14">
                  <c:v>1513.4</c:v>
                </c:pt>
                <c:pt idx="15">
                  <c:v>410.7</c:v>
                </c:pt>
                <c:pt idx="16">
                  <c:v>4264.7</c:v>
                </c:pt>
                <c:pt idx="17">
                  <c:v>593.6768390386014</c:v>
                </c:pt>
                <c:pt idx="18">
                  <c:v>330.36330166270784</c:v>
                </c:pt>
                <c:pt idx="19">
                  <c:v>1642.9365660490137</c:v>
                </c:pt>
                <c:pt idx="20">
                  <c:v>1186.30101966497</c:v>
                </c:pt>
                <c:pt idx="21">
                  <c:v>1214.5</c:v>
                </c:pt>
                <c:pt idx="22">
                  <c:v>966.4</c:v>
                </c:pt>
                <c:pt idx="23">
                  <c:v>733.455074978312</c:v>
                </c:pt>
                <c:pt idx="24">
                  <c:v>1527.1</c:v>
                </c:pt>
                <c:pt idx="25">
                  <c:v>559.82336382829</c:v>
                </c:pt>
                <c:pt idx="26">
                  <c:v>780.6605899120093</c:v>
                </c:pt>
                <c:pt idx="27">
                  <c:v>200</c:v>
                </c:pt>
                <c:pt idx="28">
                  <c:v>291</c:v>
                </c:pt>
                <c:pt idx="29">
                  <c:v>889</c:v>
                </c:pt>
                <c:pt idx="30">
                  <c:v>563</c:v>
                </c:pt>
                <c:pt idx="31">
                  <c:v>294</c:v>
                </c:pt>
                <c:pt idx="32">
                  <c:v>1676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1600</c:v>
                </c:pt>
              </c:numCache>
            </c:numRef>
          </c:xVal>
          <c:yVal>
            <c:numRef>
              <c:f>ENVELOPES!$B$4:$B$5</c:f>
              <c:numCache>
                <c:ptCount val="2"/>
                <c:pt idx="0">
                  <c:v>0</c:v>
                </c:pt>
                <c:pt idx="1">
                  <c:v>1600</c:v>
                </c:pt>
              </c:numCache>
            </c:numRef>
          </c:yVal>
          <c:smooth val="0"/>
        </c:ser>
        <c:axId val="22398420"/>
        <c:axId val="259189"/>
      </c:scatterChart>
      <c:valAx>
        <c:axId val="22398420"/>
        <c:scaling>
          <c:orientation val="minMax"/>
          <c:max val="1600"/>
        </c:scaling>
        <c:axPos val="b"/>
        <c:title>
          <c:tx>
            <c:rich>
              <a:bodyPr vert="horz" rot="0" anchor="ctr"/>
              <a:lstStyle/>
              <a:p>
                <a:pPr algn="ctr">
                  <a:defRPr/>
                </a:pPr>
                <a:r>
                  <a:rPr lang="en-US" cap="none" sz="1000" b="1" i="0" u="none" baseline="0"/>
                  <a:t>ORIGINAL EMBANKMENT LENGTH, IN FEET</a:t>
                </a:r>
              </a:p>
            </c:rich>
          </c:tx>
          <c:layout/>
          <c:overlay val="0"/>
          <c:spPr>
            <a:noFill/>
            <a:ln>
              <a:noFill/>
            </a:ln>
          </c:spPr>
        </c:title>
        <c:delete val="0"/>
        <c:numFmt formatCode="#,##0" sourceLinked="0"/>
        <c:majorTickMark val="in"/>
        <c:minorTickMark val="in"/>
        <c:tickLblPos val="nextTo"/>
        <c:crossAx val="259189"/>
        <c:crosses val="autoZero"/>
        <c:crossBetween val="midCat"/>
        <c:dispUnits/>
      </c:valAx>
      <c:valAx>
        <c:axId val="259189"/>
        <c:scaling>
          <c:orientation val="minMax"/>
          <c:max val="1600"/>
        </c:scaling>
        <c:axPos val="l"/>
        <c:title>
          <c:tx>
            <c:rich>
              <a:bodyPr vert="horz" rot="-5400000" anchor="ctr"/>
              <a:lstStyle/>
              <a:p>
                <a:pPr algn="ctr">
                  <a:defRPr/>
                </a:pPr>
                <a:r>
                  <a:rPr lang="en-US" cap="none" sz="1000" b="1" i="0" u="none" baseline="0"/>
                  <a:t>MODIFIED EMBANKMENT LENGTH, IN FEET</a:t>
                </a:r>
              </a:p>
            </c:rich>
          </c:tx>
          <c:layout/>
          <c:overlay val="0"/>
          <c:spPr>
            <a:noFill/>
            <a:ln>
              <a:noFill/>
            </a:ln>
          </c:spPr>
        </c:title>
        <c:delete val="0"/>
        <c:numFmt formatCode="#,##0" sourceLinked="0"/>
        <c:majorTickMark val="in"/>
        <c:minorTickMark val="in"/>
        <c:tickLblPos val="nextTo"/>
        <c:crossAx val="22398420"/>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CALC!$AF$4:$AF$200</c:f>
              <c:numCache>
                <c:ptCount val="197"/>
                <c:pt idx="0">
                  <c:v>10.595284721021935</c:v>
                </c:pt>
                <c:pt idx="1">
                  <c:v>11.96802524309354</c:v>
                </c:pt>
                <c:pt idx="2">
                  <c:v>21.57415004079929</c:v>
                </c:pt>
                <c:pt idx="3">
                  <c:v>11.172835588200655</c:v>
                </c:pt>
                <c:pt idx="4">
                  <c:v>21.7</c:v>
                </c:pt>
                <c:pt idx="5">
                  <c:v>22.3</c:v>
                </c:pt>
                <c:pt idx="6">
                  <c:v>11.246544138035727</c:v>
                </c:pt>
                <c:pt idx="7">
                  <c:v>13.723381832016681</c:v>
                </c:pt>
                <c:pt idx="8">
                  <c:v>13.151009322238334</c:v>
                </c:pt>
                <c:pt idx="9">
                  <c:v>13.072059993224014</c:v>
                </c:pt>
                <c:pt idx="10">
                  <c:v>16.8</c:v>
                </c:pt>
                <c:pt idx="11">
                  <c:v>19.238163718767986</c:v>
                </c:pt>
                <c:pt idx="12">
                  <c:v>11.58758154225699</c:v>
                </c:pt>
                <c:pt idx="13">
                  <c:v>12.9</c:v>
                </c:pt>
                <c:pt idx="14">
                  <c:v>11.449998342782553</c:v>
                </c:pt>
                <c:pt idx="15">
                  <c:v>13.131169246128962</c:v>
                </c:pt>
                <c:pt idx="16">
                  <c:v>20.672063425122165</c:v>
                </c:pt>
                <c:pt idx="17">
                  <c:v>10.940064864218083</c:v>
                </c:pt>
                <c:pt idx="18">
                  <c:v>10.49480135573338</c:v>
                </c:pt>
                <c:pt idx="19">
                  <c:v>11.04256728066418</c:v>
                </c:pt>
                <c:pt idx="20">
                  <c:v>11.786281505418831</c:v>
                </c:pt>
                <c:pt idx="21">
                  <c:v>16.193373539209592</c:v>
                </c:pt>
                <c:pt idx="22">
                  <c:v>15.568173034212505</c:v>
                </c:pt>
                <c:pt idx="23">
                  <c:v>10.09846697064959</c:v>
                </c:pt>
                <c:pt idx="24">
                  <c:v>11.032755253885341</c:v>
                </c:pt>
                <c:pt idx="25">
                  <c:v>11.425755627124639</c:v>
                </c:pt>
                <c:pt idx="26">
                  <c:v>12.500864703437575</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2332702"/>
        <c:axId val="20994319"/>
      </c:scatterChart>
      <c:valAx>
        <c:axId val="2332702"/>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20994319"/>
        <c:crosses val="autoZero"/>
        <c:crossBetween val="midCat"/>
        <c:dispUnits/>
      </c:valAx>
      <c:valAx>
        <c:axId val="20994319"/>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manualLayout>
              <c:xMode val="factor"/>
              <c:yMode val="factor"/>
              <c:x val="-0.001"/>
              <c:y val="0.0005"/>
            </c:manualLayout>
          </c:layout>
          <c:overlay val="0"/>
          <c:spPr>
            <a:noFill/>
            <a:ln>
              <a:noFill/>
            </a:ln>
          </c:spPr>
        </c:title>
        <c:delete val="0"/>
        <c:numFmt formatCode="0" sourceLinked="0"/>
        <c:majorTickMark val="in"/>
        <c:minorTickMark val="in"/>
        <c:tickLblPos val="nextTo"/>
        <c:crossAx val="2332702"/>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1376.4</c:v>
                </c:pt>
                <c:pt idx="23">
                  <c:v>766</c:v>
                </c:pt>
                <c:pt idx="24">
                  <c:v>2809.2</c:v>
                </c:pt>
                <c:pt idx="25">
                  <c:v>664</c:v>
                </c:pt>
                <c:pt idx="26">
                  <c:v>826</c:v>
                </c:pt>
                <c:pt idx="27">
                  <c:v>200</c:v>
                </c:pt>
                <c:pt idx="28">
                  <c:v>291</c:v>
                </c:pt>
                <c:pt idx="29">
                  <c:v>889</c:v>
                </c:pt>
                <c:pt idx="30">
                  <c:v>563</c:v>
                </c:pt>
                <c:pt idx="31">
                  <c:v>294</c:v>
                </c:pt>
                <c:pt idx="32">
                  <c:v>1676</c:v>
                </c:pt>
              </c:numCache>
            </c:numRef>
          </c:xVal>
          <c:yVal>
            <c:numRef>
              <c:f>CALC!$AG$4:$AG$200</c:f>
              <c:numCache>
                <c:ptCount val="197"/>
                <c:pt idx="0">
                  <c:v>5.795284721021935</c:v>
                </c:pt>
                <c:pt idx="1">
                  <c:v>7.56802524309354</c:v>
                </c:pt>
                <c:pt idx="2">
                  <c:v>12.87415004079929</c:v>
                </c:pt>
                <c:pt idx="3">
                  <c:v>5.972835588200655</c:v>
                </c:pt>
                <c:pt idx="4">
                  <c:v>7.3</c:v>
                </c:pt>
                <c:pt idx="5">
                  <c:v>7.8</c:v>
                </c:pt>
                <c:pt idx="6">
                  <c:v>6.946544138035727</c:v>
                </c:pt>
                <c:pt idx="7">
                  <c:v>8.82338183201668</c:v>
                </c:pt>
                <c:pt idx="8">
                  <c:v>7.951009322238334</c:v>
                </c:pt>
                <c:pt idx="9">
                  <c:v>7.472059993224015</c:v>
                </c:pt>
                <c:pt idx="10">
                  <c:v>10.3</c:v>
                </c:pt>
                <c:pt idx="11">
                  <c:v>10.738163718767986</c:v>
                </c:pt>
                <c:pt idx="12">
                  <c:v>4.28758154225699</c:v>
                </c:pt>
                <c:pt idx="13">
                  <c:v>3.3</c:v>
                </c:pt>
                <c:pt idx="14">
                  <c:v>5.049998342782553</c:v>
                </c:pt>
                <c:pt idx="15">
                  <c:v>5.031169246128963</c:v>
                </c:pt>
                <c:pt idx="16">
                  <c:v>13.172063425122165</c:v>
                </c:pt>
                <c:pt idx="17">
                  <c:v>3.6400648642180835</c:v>
                </c:pt>
                <c:pt idx="18">
                  <c:v>2.89480135573338</c:v>
                </c:pt>
                <c:pt idx="19">
                  <c:v>5.04256728066418</c:v>
                </c:pt>
                <c:pt idx="20">
                  <c:v>4.786281505418831</c:v>
                </c:pt>
                <c:pt idx="21">
                  <c:v>11.493373539209593</c:v>
                </c:pt>
                <c:pt idx="22">
                  <c:v>10.668173034212504</c:v>
                </c:pt>
                <c:pt idx="23">
                  <c:v>3.698466970649589</c:v>
                </c:pt>
                <c:pt idx="24">
                  <c:v>4.932755253885341</c:v>
                </c:pt>
                <c:pt idx="25">
                  <c:v>5.025755627124639</c:v>
                </c:pt>
                <c:pt idx="26">
                  <c:v>5.900864703437575</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ENVELOPES!$F$6:$F$9</c:f>
              <c:numCache>
                <c:ptCount val="4"/>
                <c:pt idx="0">
                  <c:v>0</c:v>
                </c:pt>
                <c:pt idx="1">
                  <c:v>426.5</c:v>
                </c:pt>
                <c:pt idx="2">
                  <c:v>2000</c:v>
                </c:pt>
                <c:pt idx="3">
                  <c:v>7440.6</c:v>
                </c:pt>
              </c:numCache>
            </c:numRef>
          </c:xVal>
          <c:yVal>
            <c:numRef>
              <c:f>ENVELOPES!$G$6:$G$9</c:f>
              <c:numCache>
                <c:ptCount val="4"/>
                <c:pt idx="0">
                  <c:v>0</c:v>
                </c:pt>
                <c:pt idx="1">
                  <c:v>14.4</c:v>
                </c:pt>
                <c:pt idx="2">
                  <c:v>16.463871344862493</c:v>
                </c:pt>
                <c:pt idx="3">
                  <c:v>23.6</c:v>
                </c:pt>
              </c:numCache>
            </c:numRef>
          </c:yVal>
          <c:smooth val="0"/>
        </c:ser>
        <c:axId val="54731144"/>
        <c:axId val="22818249"/>
      </c:scatterChart>
      <c:valAx>
        <c:axId val="54731144"/>
        <c:scaling>
          <c:orientation val="minMax"/>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22818249"/>
        <c:crosses val="autoZero"/>
        <c:crossBetween val="midCat"/>
        <c:dispUnits/>
      </c:valAx>
      <c:valAx>
        <c:axId val="22818249"/>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54731144"/>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33"/>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CALC!$T$4:$T$36</c:f>
              <c:numCache>
                <c:ptCount val="33"/>
                <c:pt idx="0">
                  <c:v>10.7</c:v>
                </c:pt>
                <c:pt idx="1">
                  <c:v>13.4</c:v>
                </c:pt>
                <c:pt idx="2">
                  <c:v>22.9</c:v>
                </c:pt>
                <c:pt idx="3">
                  <c:v>11.8</c:v>
                </c:pt>
                <c:pt idx="4">
                  <c:v>21.7</c:v>
                </c:pt>
                <c:pt idx="5">
                  <c:v>22.3</c:v>
                </c:pt>
                <c:pt idx="6">
                  <c:v>12.9</c:v>
                </c:pt>
                <c:pt idx="7">
                  <c:v>14.8</c:v>
                </c:pt>
                <c:pt idx="8">
                  <c:v>14.1</c:v>
                </c:pt>
                <c:pt idx="9">
                  <c:v>14.6</c:v>
                </c:pt>
                <c:pt idx="10">
                  <c:v>16.8</c:v>
                </c:pt>
                <c:pt idx="11">
                  <c:v>19.6</c:v>
                </c:pt>
                <c:pt idx="12">
                  <c:v>12.2</c:v>
                </c:pt>
                <c:pt idx="13">
                  <c:v>12.9</c:v>
                </c:pt>
                <c:pt idx="14">
                  <c:v>10.6</c:v>
                </c:pt>
                <c:pt idx="15">
                  <c:v>15.5</c:v>
                </c:pt>
                <c:pt idx="16">
                  <c:v>21.1</c:v>
                </c:pt>
                <c:pt idx="17">
                  <c:v>11.6</c:v>
                </c:pt>
                <c:pt idx="18">
                  <c:v>10.9</c:v>
                </c:pt>
                <c:pt idx="19">
                  <c:v>11.2</c:v>
                </c:pt>
                <c:pt idx="20">
                  <c:v>12.1</c:v>
                </c:pt>
                <c:pt idx="21">
                  <c:v>17.2</c:v>
                </c:pt>
                <c:pt idx="22">
                  <c:v>17</c:v>
                </c:pt>
                <c:pt idx="23">
                  <c:v>9.8</c:v>
                </c:pt>
                <c:pt idx="24">
                  <c:v>11.9</c:v>
                </c:pt>
                <c:pt idx="25">
                  <c:v>11.5</c:v>
                </c:pt>
                <c:pt idx="26">
                  <c:v>12.3</c:v>
                </c:pt>
                <c:pt idx="27">
                  <c:v>19.7</c:v>
                </c:pt>
                <c:pt idx="28">
                  <c:v>11.3</c:v>
                </c:pt>
                <c:pt idx="29">
                  <c:v>11.5</c:v>
                </c:pt>
                <c:pt idx="30">
                  <c:v>9.6</c:v>
                </c:pt>
                <c:pt idx="31">
                  <c:v>10.8</c:v>
                </c:pt>
                <c:pt idx="32">
                  <c:v>14.6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4037650"/>
        <c:axId val="36338851"/>
      </c:scatterChart>
      <c:valAx>
        <c:axId val="4037650"/>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36338851"/>
        <c:crosses val="autoZero"/>
        <c:crossBetween val="midCat"/>
        <c:dispUnits/>
      </c:valAx>
      <c:valAx>
        <c:axId val="36338851"/>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4037650"/>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33"/>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0.52</c:v>
                </c:pt>
                <c:pt idx="16">
                  <c:v>1.21</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CALC!$U$4:$U$36</c:f>
              <c:numCache>
                <c:ptCount val="33"/>
                <c:pt idx="0">
                  <c:v>5.9</c:v>
                </c:pt>
                <c:pt idx="1">
                  <c:v>9</c:v>
                </c:pt>
                <c:pt idx="2">
                  <c:v>14.2</c:v>
                </c:pt>
                <c:pt idx="3">
                  <c:v>6.6</c:v>
                </c:pt>
                <c:pt idx="4">
                  <c:v>7.3</c:v>
                </c:pt>
                <c:pt idx="5">
                  <c:v>7.8</c:v>
                </c:pt>
                <c:pt idx="6">
                  <c:v>8.6</c:v>
                </c:pt>
                <c:pt idx="7">
                  <c:v>9.9</c:v>
                </c:pt>
                <c:pt idx="8">
                  <c:v>8.9</c:v>
                </c:pt>
                <c:pt idx="9">
                  <c:v>9</c:v>
                </c:pt>
                <c:pt idx="10">
                  <c:v>10.3</c:v>
                </c:pt>
                <c:pt idx="11">
                  <c:v>11.1</c:v>
                </c:pt>
                <c:pt idx="12">
                  <c:v>4.9</c:v>
                </c:pt>
                <c:pt idx="13">
                  <c:v>3.3</c:v>
                </c:pt>
                <c:pt idx="14">
                  <c:v>4.2</c:v>
                </c:pt>
                <c:pt idx="15">
                  <c:v>7.4</c:v>
                </c:pt>
                <c:pt idx="16">
                  <c:v>13.6</c:v>
                </c:pt>
                <c:pt idx="17">
                  <c:v>4.3</c:v>
                </c:pt>
                <c:pt idx="18">
                  <c:v>3.3</c:v>
                </c:pt>
                <c:pt idx="19">
                  <c:v>5.2</c:v>
                </c:pt>
                <c:pt idx="20">
                  <c:v>5.1</c:v>
                </c:pt>
                <c:pt idx="21">
                  <c:v>12.5</c:v>
                </c:pt>
                <c:pt idx="22">
                  <c:v>12.1</c:v>
                </c:pt>
                <c:pt idx="23">
                  <c:v>3.4</c:v>
                </c:pt>
                <c:pt idx="24">
                  <c:v>5.8</c:v>
                </c:pt>
                <c:pt idx="25">
                  <c:v>5.1</c:v>
                </c:pt>
                <c:pt idx="26">
                  <c:v>5.7</c:v>
                </c:pt>
                <c:pt idx="27">
                  <c:v>7</c:v>
                </c:pt>
                <c:pt idx="28">
                  <c:v>5.1</c:v>
                </c:pt>
                <c:pt idx="29">
                  <c:v>5.7</c:v>
                </c:pt>
                <c:pt idx="30">
                  <c:v>4.4</c:v>
                </c:pt>
                <c:pt idx="31">
                  <c:v>3.9</c:v>
                </c:pt>
                <c:pt idx="32">
                  <c:v>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58614204"/>
        <c:axId val="57765789"/>
      </c:scatterChart>
      <c:valAx>
        <c:axId val="58614204"/>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57765789"/>
        <c:crosses val="autoZero"/>
        <c:crossBetween val="midCat"/>
        <c:dispUnits/>
      </c:valAx>
      <c:valAx>
        <c:axId val="57765789"/>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5861420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0.1265</cdr:x>
      <cdr:y>0.14675</cdr:y>
    </cdr:from>
    <cdr:to>
      <cdr:x>0.449</cdr:x>
      <cdr:y>0.19225</cdr:y>
    </cdr:to>
    <cdr:sp>
      <cdr:nvSpPr>
        <cdr:cNvPr id="1" name="TextBox 1"/>
        <cdr:cNvSpPr txBox="1">
          <a:spLocks noChangeArrowheads="1"/>
        </cdr:cNvSpPr>
      </cdr:nvSpPr>
      <cdr:spPr>
        <a:xfrm>
          <a:off x="809625" y="581025"/>
          <a:ext cx="2066925" cy="180975"/>
        </a:xfrm>
        <a:prstGeom prst="rect">
          <a:avLst/>
        </a:prstGeom>
        <a:noFill/>
        <a:ln w="9525" cmpd="sng">
          <a:noFill/>
        </a:ln>
      </cdr:spPr>
      <cdr:txBody>
        <a:bodyPr vertOverflow="clip" wrap="square">
          <a:spAutoFit/>
        </a:bodyPr>
        <a:p>
          <a:pPr algn="l">
            <a:defRPr/>
          </a:pPr>
          <a:r>
            <a:rPr lang="en-US" cap="none" sz="825" b="0" i="0" u="none" baseline="0"/>
            <a:t>WSPRO slice boundary for multiple bridges</a:t>
          </a:r>
        </a:p>
      </cdr:txBody>
    </cdr:sp>
  </cdr:relSizeAnchor>
  <cdr:relSizeAnchor xmlns:cdr="http://schemas.openxmlformats.org/drawingml/2006/chartDrawing">
    <cdr:from>
      <cdr:x>0.045</cdr:x>
      <cdr:y>0.1075</cdr:y>
    </cdr:from>
    <cdr:to>
      <cdr:x>0.10275</cdr:x>
      <cdr:y>0.108</cdr:y>
    </cdr:to>
    <cdr:sp>
      <cdr:nvSpPr>
        <cdr:cNvPr id="2" name="Line 2"/>
        <cdr:cNvSpPr>
          <a:spLocks/>
        </cdr:cNvSpPr>
      </cdr:nvSpPr>
      <cdr:spPr>
        <a:xfrm>
          <a:off x="285750" y="419100"/>
          <a:ext cx="371475" cy="0"/>
        </a:xfrm>
        <a:prstGeom prst="line">
          <a:avLst/>
        </a:prstGeom>
        <a:noFill/>
        <a:ln w="9525" cmpd="sng">
          <a:solidFill>
            <a:srgbClr val="FF00FF"/>
          </a:solidFill>
          <a:headEnd type="diamond"/>
          <a:tailEnd type="diamond"/>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cdr:x>
      <cdr:y>0.17125</cdr:y>
    </cdr:from>
    <cdr:to>
      <cdr:x>0.10275</cdr:x>
      <cdr:y>0.1715</cdr:y>
    </cdr:to>
    <cdr:sp>
      <cdr:nvSpPr>
        <cdr:cNvPr id="3" name="Line 3"/>
        <cdr:cNvSpPr>
          <a:spLocks/>
        </cdr:cNvSpPr>
      </cdr:nvSpPr>
      <cdr:spPr>
        <a:xfrm>
          <a:off x="285750" y="676275"/>
          <a:ext cx="37147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0.1265</cdr:x>
      <cdr:y>0.0905</cdr:y>
    </cdr:from>
    <cdr:to>
      <cdr:x>0.4325</cdr:x>
      <cdr:y>0.136</cdr:y>
    </cdr:to>
    <cdr:sp>
      <cdr:nvSpPr>
        <cdr:cNvPr id="4" name="TextBox 4"/>
        <cdr:cNvSpPr txBox="1">
          <a:spLocks noChangeArrowheads="1"/>
        </cdr:cNvSpPr>
      </cdr:nvSpPr>
      <cdr:spPr>
        <a:xfrm>
          <a:off x="809625" y="352425"/>
          <a:ext cx="1962150" cy="180975"/>
        </a:xfrm>
        <a:prstGeom prst="rect">
          <a:avLst/>
        </a:prstGeom>
        <a:noFill/>
        <a:ln w="9525" cmpd="sng">
          <a:noFill/>
        </a:ln>
      </cdr:spPr>
      <cdr:txBody>
        <a:bodyPr vertOverflow="clip" wrap="square">
          <a:spAutoFit/>
        </a:bodyPr>
        <a:p>
          <a:pPr algn="l">
            <a:defRPr/>
          </a:pPr>
          <a:r>
            <a:rPr lang="en-US" cap="none" sz="825" b="0" i="0" u="none" baseline="0"/>
            <a:t>Approximate location of bridge top width</a:t>
          </a:r>
        </a:p>
      </cdr:txBody>
    </cdr:sp>
  </cdr:relSizeAnchor>
  <cdr:relSizeAnchor xmlns:cdr="http://schemas.openxmlformats.org/drawingml/2006/chartDrawing">
    <cdr:from>
      <cdr:x>0.67225</cdr:x>
      <cdr:y>0.14675</cdr:y>
    </cdr:from>
    <cdr:to>
      <cdr:x>0.9085</cdr:x>
      <cdr:y>0.19225</cdr:y>
    </cdr:to>
    <cdr:sp>
      <cdr:nvSpPr>
        <cdr:cNvPr id="5" name="TextBox 5"/>
        <cdr:cNvSpPr txBox="1">
          <a:spLocks noChangeArrowheads="1"/>
        </cdr:cNvSpPr>
      </cdr:nvSpPr>
      <cdr:spPr>
        <a:xfrm>
          <a:off x="4305300" y="581025"/>
          <a:ext cx="1514475" cy="180975"/>
        </a:xfrm>
        <a:prstGeom prst="rect">
          <a:avLst/>
        </a:prstGeom>
        <a:noFill/>
        <a:ln w="9525" cmpd="sng">
          <a:noFill/>
        </a:ln>
      </cdr:spPr>
      <cdr:txBody>
        <a:bodyPr vertOverflow="clip" wrap="square">
          <a:spAutoFit/>
        </a:bodyPr>
        <a:p>
          <a:pPr algn="l">
            <a:defRPr/>
          </a:pPr>
          <a:r>
            <a:rPr lang="en-US" cap="none" sz="825" b="0" i="0" u="none" baseline="0"/>
            <a:t>Unadjusted embankment length</a:t>
          </a:r>
        </a:p>
      </cdr:txBody>
    </cdr:sp>
  </cdr:relSizeAnchor>
  <cdr:relSizeAnchor xmlns:cdr="http://schemas.openxmlformats.org/drawingml/2006/chartDrawing">
    <cdr:from>
      <cdr:x>0.5965</cdr:x>
      <cdr:y>0.16625</cdr:y>
    </cdr:from>
    <cdr:to>
      <cdr:x>0.6565</cdr:x>
      <cdr:y>0.1665</cdr:y>
    </cdr:to>
    <cdr:sp>
      <cdr:nvSpPr>
        <cdr:cNvPr id="6" name="Line 6"/>
        <cdr:cNvSpPr>
          <a:spLocks/>
        </cdr:cNvSpPr>
      </cdr:nvSpPr>
      <cdr:spPr>
        <a:xfrm>
          <a:off x="3819525" y="657225"/>
          <a:ext cx="381000" cy="0"/>
        </a:xfrm>
        <a:prstGeom prst="line">
          <a:avLst/>
        </a:prstGeom>
        <a:noFill/>
        <a:ln w="28575" cmpd="sng">
          <a:solidFill>
            <a:srgbClr val="336666"/>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0.668</cdr:x>
      <cdr:y>0.0855</cdr:y>
    </cdr:from>
    <cdr:to>
      <cdr:x>0.977</cdr:x>
      <cdr:y>0.131</cdr:y>
    </cdr:to>
    <cdr:sp>
      <cdr:nvSpPr>
        <cdr:cNvPr id="7" name="TextBox 7"/>
        <cdr:cNvSpPr txBox="1">
          <a:spLocks noChangeArrowheads="1"/>
        </cdr:cNvSpPr>
      </cdr:nvSpPr>
      <cdr:spPr>
        <a:xfrm>
          <a:off x="4276725" y="333375"/>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2</a:t>
          </a:r>
        </a:p>
      </cdr:txBody>
    </cdr:sp>
  </cdr:relSizeAnchor>
  <cdr:relSizeAnchor xmlns:cdr="http://schemas.openxmlformats.org/drawingml/2006/chartDrawing">
    <cdr:from>
      <cdr:x>0.667</cdr:x>
      <cdr:y>0.0245</cdr:y>
    </cdr:from>
    <cdr:to>
      <cdr:x>0.976</cdr:x>
      <cdr:y>0.07</cdr:y>
    </cdr:to>
    <cdr:sp>
      <cdr:nvSpPr>
        <cdr:cNvPr id="8" name="TextBox 8"/>
        <cdr:cNvSpPr txBox="1">
          <a:spLocks noChangeArrowheads="1"/>
        </cdr:cNvSpPr>
      </cdr:nvSpPr>
      <cdr:spPr>
        <a:xfrm>
          <a:off x="4267200" y="95250"/>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1</a:t>
          </a:r>
        </a:p>
      </cdr:txBody>
    </cdr:sp>
  </cdr:relSizeAnchor>
  <cdr:relSizeAnchor xmlns:cdr="http://schemas.openxmlformats.org/drawingml/2006/chartDrawing">
    <cdr:from>
      <cdr:x>0.045</cdr:x>
      <cdr:y>0.0245</cdr:y>
    </cdr:from>
    <cdr:to>
      <cdr:x>0.10275</cdr:x>
      <cdr:y>0.02475</cdr:y>
    </cdr:to>
    <cdr:sp>
      <cdr:nvSpPr>
        <cdr:cNvPr id="9" name="Line 9"/>
        <cdr:cNvSpPr>
          <a:spLocks/>
        </cdr:cNvSpPr>
      </cdr:nvSpPr>
      <cdr:spPr>
        <a:xfrm>
          <a:off x="285750" y="95250"/>
          <a:ext cx="371475" cy="0"/>
        </a:xfrm>
        <a:prstGeom prst="line">
          <a:avLst/>
        </a:prstGeom>
        <a:noFill/>
        <a:ln w="28575" cmpd="sng">
          <a:solidFill>
            <a:srgbClr val="0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0.1265</cdr:x>
      <cdr:y>0.0025</cdr:y>
    </cdr:from>
    <cdr:to>
      <cdr:x>0.57975</cdr:x>
      <cdr:y>0.08625</cdr:y>
    </cdr:to>
    <cdr:sp>
      <cdr:nvSpPr>
        <cdr:cNvPr id="10" name="TextBox 10"/>
        <cdr:cNvSpPr txBox="1">
          <a:spLocks noChangeArrowheads="1"/>
        </cdr:cNvSpPr>
      </cdr:nvSpPr>
      <cdr:spPr>
        <a:xfrm>
          <a:off x="809625" y="9525"/>
          <a:ext cx="2905125" cy="333375"/>
        </a:xfrm>
        <a:prstGeom prst="rect">
          <a:avLst/>
        </a:prstGeom>
        <a:noFill/>
        <a:ln w="9525" cmpd="sng">
          <a:noFill/>
        </a:ln>
      </cdr:spPr>
      <cdr:txBody>
        <a:bodyPr vertOverflow="clip" wrap="square">
          <a:spAutoFit/>
        </a:bodyPr>
        <a:p>
          <a:pPr algn="l">
            <a:defRPr/>
          </a:pPr>
          <a:r>
            <a:rPr lang="en-US" cap="none" sz="825" b="0" i="0" u="none" baseline="0"/>
            <a:t>Approach cross section velocity-distribution curve estimated
with the stream tube algorithm of the WSPRO model</a:t>
          </a:r>
        </a:p>
      </cdr:txBody>
    </cdr:sp>
  </cdr:relSizeAnchor>
  <cdr:relSizeAnchor xmlns:cdr="http://schemas.openxmlformats.org/drawingml/2006/chartDrawing">
    <cdr:from>
      <cdr:x>0.01925</cdr:x>
      <cdr:y>0.93325</cdr:y>
    </cdr:from>
    <cdr:to>
      <cdr:x>0.9835</cdr:x>
      <cdr:y>0.986</cdr:y>
    </cdr:to>
    <cdr:sp>
      <cdr:nvSpPr>
        <cdr:cNvPr id="11" name="TextBox 11"/>
        <cdr:cNvSpPr txBox="1">
          <a:spLocks noChangeArrowheads="1"/>
        </cdr:cNvSpPr>
      </cdr:nvSpPr>
      <cdr:spPr>
        <a:xfrm>
          <a:off x="114300" y="3714750"/>
          <a:ext cx="6181725" cy="209550"/>
        </a:xfrm>
        <a:prstGeom prst="rect">
          <a:avLst/>
        </a:prstGeom>
        <a:noFill/>
        <a:ln w="9525" cmpd="sng">
          <a:noFill/>
        </a:ln>
      </cdr:spPr>
      <cdr:txBody>
        <a:bodyPr vertOverflow="clip" wrap="square"/>
        <a:p>
          <a:pPr algn="l">
            <a:defRPr/>
          </a:pPr>
          <a:r>
            <a:rPr lang="en-US" cap="none" sz="700" b="1" i="0" u="none" baseline="0">
              <a:latin typeface="Arial"/>
              <a:ea typeface="Arial"/>
              <a:cs typeface="Arial"/>
            </a:rPr>
            <a:t>Figure 1.</a:t>
          </a:r>
          <a:r>
            <a:rPr lang="en-US" cap="none" sz="700" b="0" i="0" u="none" baseline="0">
              <a:latin typeface="Arial"/>
              <a:ea typeface="Arial"/>
              <a:cs typeface="Arial"/>
            </a:rPr>
            <a:t>  Approximate locations of embankment lengths and bridge top width on the velocity distribution curve at the Approach cross section.</a:t>
          </a:r>
        </a:p>
      </cdr:txBody>
    </cdr:sp>
  </cdr:relSizeAnchor>
  <cdr:relSizeAnchor xmlns:cdr="http://schemas.openxmlformats.org/drawingml/2006/chartDrawing">
    <cdr:from>
      <cdr:x>0.599</cdr:x>
      <cdr:y>0.044</cdr:y>
    </cdr:from>
    <cdr:to>
      <cdr:x>0.654</cdr:x>
      <cdr:y>0.04425</cdr:y>
    </cdr:to>
    <cdr:sp>
      <cdr:nvSpPr>
        <cdr:cNvPr id="12" name="Line 12"/>
        <cdr:cNvSpPr>
          <a:spLocks/>
        </cdr:cNvSpPr>
      </cdr:nvSpPr>
      <cdr:spPr>
        <a:xfrm>
          <a:off x="3838575" y="171450"/>
          <a:ext cx="352425" cy="0"/>
        </a:xfrm>
        <a:prstGeom prst="line">
          <a:avLst/>
        </a:prstGeom>
        <a:noFill/>
        <a:ln w="28575" cmpd="sng">
          <a:solidFill>
            <a:srgbClr val="FFFF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0.599</cdr:x>
      <cdr:y>0.1075</cdr:y>
    </cdr:from>
    <cdr:to>
      <cdr:x>0.654</cdr:x>
      <cdr:y>0.10775</cdr:y>
    </cdr:to>
    <cdr:sp>
      <cdr:nvSpPr>
        <cdr:cNvPr id="13" name="Line 13"/>
        <cdr:cNvSpPr>
          <a:spLocks/>
        </cdr:cNvSpPr>
      </cdr:nvSpPr>
      <cdr:spPr>
        <a:xfrm>
          <a:off x="3838575" y="419100"/>
          <a:ext cx="352425" cy="0"/>
        </a:xfrm>
        <a:prstGeom prst="line">
          <a:avLst/>
        </a:prstGeom>
        <a:noFill/>
        <a:ln w="28575" cmpd="sng">
          <a:solidFill>
            <a:srgbClr val="8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cdr:x>
      <cdr:y>0.1035</cdr:y>
    </cdr:from>
    <cdr:to>
      <cdr:x>0.54775</cdr:x>
      <cdr:y>0.13775</cdr:y>
    </cdr:to>
    <cdr:sp>
      <cdr:nvSpPr>
        <cdr:cNvPr id="1" name="TextBox 1"/>
        <cdr:cNvSpPr txBox="1">
          <a:spLocks noChangeArrowheads="1"/>
        </cdr:cNvSpPr>
      </cdr:nvSpPr>
      <cdr:spPr>
        <a:xfrm>
          <a:off x="3333750" y="609600"/>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0.44325</cdr:x>
      <cdr:y>0.14875</cdr:y>
    </cdr:from>
    <cdr:to>
      <cdr:x>0.52325</cdr:x>
      <cdr:y>0.31175</cdr:y>
    </cdr:to>
    <cdr:sp>
      <cdr:nvSpPr>
        <cdr:cNvPr id="2" name="Line 2"/>
        <cdr:cNvSpPr>
          <a:spLocks/>
        </cdr:cNvSpPr>
      </cdr:nvSpPr>
      <cdr:spPr>
        <a:xfrm>
          <a:off x="3829050" y="876300"/>
          <a:ext cx="695325"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Coastal Plain of South Carolina.  The safety factor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0.16</cdr:y>
    </cdr:from>
    <cdr:to>
      <cdr:x>0.31175</cdr:x>
      <cdr:y>0.19425</cdr:y>
    </cdr:to>
    <cdr:sp>
      <cdr:nvSpPr>
        <cdr:cNvPr id="1" name="TextBox 1"/>
        <cdr:cNvSpPr txBox="1">
          <a:spLocks noChangeArrowheads="1"/>
        </cdr:cNvSpPr>
      </cdr:nvSpPr>
      <cdr:spPr>
        <a:xfrm>
          <a:off x="1295400" y="94297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0.20825</cdr:x>
      <cdr:y>0.20525</cdr:y>
    </cdr:from>
    <cdr:to>
      <cdr:x>0.288</cdr:x>
      <cdr:y>0.369</cdr:y>
    </cdr:to>
    <cdr:sp>
      <cdr:nvSpPr>
        <cdr:cNvPr id="2" name="Line 2"/>
        <cdr:cNvSpPr>
          <a:spLocks/>
        </cdr:cNvSpPr>
      </cdr:nvSpPr>
      <cdr:spPr>
        <a:xfrm>
          <a:off x="1800225" y="120967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0.04575</cdr:x>
      <cdr:y>0.89625</cdr:y>
    </cdr:from>
    <cdr:to>
      <cdr:x>0.97025</cdr:x>
      <cdr:y>0.9895</cdr:y>
    </cdr:to>
    <cdr:sp>
      <cdr:nvSpPr>
        <cdr:cNvPr id="3" name="TextBox 3"/>
        <cdr:cNvSpPr txBox="1">
          <a:spLocks noChangeArrowheads="1"/>
        </cdr:cNvSpPr>
      </cdr:nvSpPr>
      <cdr:spPr>
        <a:xfrm>
          <a:off x="390525" y="5314950"/>
          <a:ext cx="7991475" cy="5524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Coastal Plain of South Carolina.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0.56725</cdr:x>
      <cdr:y>0.238</cdr:y>
    </cdr:from>
    <cdr:to>
      <cdr:x>0.6845</cdr:x>
      <cdr:y>0.27225</cdr:y>
    </cdr:to>
    <cdr:sp>
      <cdr:nvSpPr>
        <cdr:cNvPr id="1" name="TextBox 1"/>
        <cdr:cNvSpPr txBox="1">
          <a:spLocks noChangeArrowheads="1"/>
        </cdr:cNvSpPr>
      </cdr:nvSpPr>
      <cdr:spPr>
        <a:xfrm>
          <a:off x="489585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Coastal Plain of South Carolina.  The safety factor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0.0495</cdr:x>
      <cdr:y>0.90725</cdr:y>
    </cdr:from>
    <cdr:to>
      <cdr:x>0.97525</cdr:x>
      <cdr:y>0.97275</cdr:y>
    </cdr:to>
    <cdr:sp>
      <cdr:nvSpPr>
        <cdr:cNvPr id="3" name="TextBox 3"/>
        <cdr:cNvSpPr txBox="1">
          <a:spLocks noChangeArrowheads="1"/>
        </cdr:cNvSpPr>
      </cdr:nvSpPr>
      <cdr:spPr>
        <a:xfrm>
          <a:off x="419100" y="53816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Coastal Plain of South Carolina. The safety factor is not included.</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cdr:x>
      <cdr:y>0.1035</cdr:y>
    </cdr:from>
    <cdr:to>
      <cdr:x>0.54775</cdr:x>
      <cdr:y>0.13775</cdr:y>
    </cdr:to>
    <cdr:sp>
      <cdr:nvSpPr>
        <cdr:cNvPr id="1" name="TextBox 1"/>
        <cdr:cNvSpPr txBox="1">
          <a:spLocks noChangeArrowheads="1"/>
        </cdr:cNvSpPr>
      </cdr:nvSpPr>
      <cdr:spPr>
        <a:xfrm>
          <a:off x="3333750" y="609600"/>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0.44325</cdr:x>
      <cdr:y>0.14875</cdr:y>
    </cdr:from>
    <cdr:to>
      <cdr:x>0.52325</cdr:x>
      <cdr:y>0.31175</cdr:y>
    </cdr:to>
    <cdr:sp>
      <cdr:nvSpPr>
        <cdr:cNvPr id="2" name="Line 2"/>
        <cdr:cNvSpPr>
          <a:spLocks/>
        </cdr:cNvSpPr>
      </cdr:nvSpPr>
      <cdr:spPr>
        <a:xfrm>
          <a:off x="3829050" y="876300"/>
          <a:ext cx="695325"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9.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Coastal Plain of South Carolina.  The safety factor is included.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104775</xdr:rowOff>
    </xdr:from>
    <xdr:to>
      <xdr:col>5</xdr:col>
      <xdr:colOff>1038225</xdr:colOff>
      <xdr:row>34</xdr:row>
      <xdr:rowOff>38100</xdr:rowOff>
    </xdr:to>
    <xdr:graphicFrame>
      <xdr:nvGraphicFramePr>
        <xdr:cNvPr id="1" name="Chart 1"/>
        <xdr:cNvGraphicFramePr/>
      </xdr:nvGraphicFramePr>
      <xdr:xfrm>
        <a:off x="76200" y="1562100"/>
        <a:ext cx="6410325" cy="3981450"/>
      </xdr:xfrm>
      <a:graphic>
        <a:graphicData uri="http://schemas.openxmlformats.org/drawingml/2006/chart">
          <c:chart xmlns:c="http://schemas.openxmlformats.org/drawingml/2006/chart" r:id="rId1"/>
        </a:graphicData>
      </a:graphic>
    </xdr:graphicFrame>
    <xdr:clientData/>
  </xdr:twoCellAnchor>
  <xdr:oneCellAnchor>
    <xdr:from>
      <xdr:col>0</xdr:col>
      <xdr:colOff>666750</xdr:colOff>
      <xdr:row>32</xdr:row>
      <xdr:rowOff>76200</xdr:rowOff>
    </xdr:from>
    <xdr:ext cx="76200" cy="200025"/>
    <xdr:sp>
      <xdr:nvSpPr>
        <xdr:cNvPr id="2" name="TextBox 2"/>
        <xdr:cNvSpPr txBox="1">
          <a:spLocks noChangeArrowheads="1"/>
        </xdr:cNvSpPr>
      </xdr:nvSpPr>
      <xdr:spPr>
        <a:xfrm>
          <a:off x="666750" y="5257800"/>
          <a:ext cx="76200" cy="200025"/>
        </a:xfrm>
        <a:prstGeom prst="rect">
          <a:avLst/>
        </a:prstGeom>
        <a:noFill/>
        <a:ln w="9525" cmpd="sng">
          <a:noFill/>
        </a:ln>
      </xdr:spPr>
      <xdr:txBody>
        <a:bodyPr vertOverflow="clip" wrap="square">
          <a:spAutoFit/>
        </a:bodyPr>
        <a:p>
          <a:pPr algn="l">
            <a:defRPr/>
          </a:pPr>
          <a:r>
            <a:rPr lang="en-US" cap="none" u="none" baseline="0">
              <a:latin typeface="System"/>
              <a:ea typeface="System"/>
              <a:cs typeface="System"/>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0.16</cdr:y>
    </cdr:from>
    <cdr:to>
      <cdr:x>0.31175</cdr:x>
      <cdr:y>0.19425</cdr:y>
    </cdr:to>
    <cdr:sp>
      <cdr:nvSpPr>
        <cdr:cNvPr id="1" name="TextBox 1"/>
        <cdr:cNvSpPr txBox="1">
          <a:spLocks noChangeArrowheads="1"/>
        </cdr:cNvSpPr>
      </cdr:nvSpPr>
      <cdr:spPr>
        <a:xfrm>
          <a:off x="1295400" y="94297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0.20825</cdr:x>
      <cdr:y>0.20525</cdr:y>
    </cdr:from>
    <cdr:to>
      <cdr:x>0.288</cdr:x>
      <cdr:y>0.369</cdr:y>
    </cdr:to>
    <cdr:sp>
      <cdr:nvSpPr>
        <cdr:cNvPr id="2" name="Line 2"/>
        <cdr:cNvSpPr>
          <a:spLocks/>
        </cdr:cNvSpPr>
      </cdr:nvSpPr>
      <cdr:spPr>
        <a:xfrm>
          <a:off x="1800225" y="120967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0.04575</cdr:x>
      <cdr:y>0.89625</cdr:y>
    </cdr:from>
    <cdr:to>
      <cdr:x>0.97025</cdr:x>
      <cdr:y>0.9895</cdr:y>
    </cdr:to>
    <cdr:sp>
      <cdr:nvSpPr>
        <cdr:cNvPr id="3" name="TextBox 3"/>
        <cdr:cNvSpPr txBox="1">
          <a:spLocks noChangeArrowheads="1"/>
        </cdr:cNvSpPr>
      </cdr:nvSpPr>
      <cdr:spPr>
        <a:xfrm>
          <a:off x="390525" y="5314950"/>
          <a:ext cx="7991475" cy="5524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10.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Coastal Plain of South Carolina. The safety factor is not included.</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0.53225</cdr:x>
      <cdr:y>0.11425</cdr:y>
    </cdr:from>
    <cdr:to>
      <cdr:x>0.64925</cdr:x>
      <cdr:y>0.1485</cdr:y>
    </cdr:to>
    <cdr:sp>
      <cdr:nvSpPr>
        <cdr:cNvPr id="1" name="TextBox 1"/>
        <cdr:cNvSpPr txBox="1">
          <a:spLocks noChangeArrowheads="1"/>
        </cdr:cNvSpPr>
      </cdr:nvSpPr>
      <cdr:spPr>
        <a:xfrm>
          <a:off x="4600575" y="676275"/>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0.61925</cdr:x>
      <cdr:y>0.16</cdr:y>
    </cdr:from>
    <cdr:to>
      <cdr:x>0.70075</cdr:x>
      <cdr:y>0.31575</cdr:y>
    </cdr:to>
    <cdr:sp>
      <cdr:nvSpPr>
        <cdr:cNvPr id="2" name="Line 2"/>
        <cdr:cNvSpPr>
          <a:spLocks/>
        </cdr:cNvSpPr>
      </cdr:nvSpPr>
      <cdr:spPr>
        <a:xfrm>
          <a:off x="5353050" y="942975"/>
          <a:ext cx="704850" cy="923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0.81475</cdr:x>
      <cdr:y>0.51125</cdr:y>
    </cdr:from>
    <cdr:to>
      <cdr:x>0.904</cdr:x>
      <cdr:y>0.5455</cdr:y>
    </cdr:to>
    <cdr:sp>
      <cdr:nvSpPr>
        <cdr:cNvPr id="3" name="TextBox 3"/>
        <cdr:cNvSpPr txBox="1">
          <a:spLocks noChangeArrowheads="1"/>
        </cdr:cNvSpPr>
      </cdr:nvSpPr>
      <cdr:spPr>
        <a:xfrm>
          <a:off x="7038975" y="3028950"/>
          <a:ext cx="771525" cy="200025"/>
        </a:xfrm>
        <a:prstGeom prst="rect">
          <a:avLst/>
        </a:prstGeom>
        <a:noFill/>
        <a:ln w="9525" cmpd="sng">
          <a:noFill/>
        </a:ln>
      </cdr:spPr>
      <cdr:txBody>
        <a:bodyPr vertOverflow="clip" wrap="square">
          <a:spAutoFit/>
        </a:bodyPr>
        <a:p>
          <a:pPr algn="l">
            <a:defRPr/>
          </a:pPr>
          <a:r>
            <a:rPr lang="en-US" cap="none" sz="1000" b="0" i="0" u="none" baseline="0"/>
            <a:t>5-foot offset</a:t>
          </a:r>
        </a:p>
      </cdr:txBody>
    </cdr:sp>
  </cdr:relSizeAnchor>
  <cdr:relSizeAnchor xmlns:cdr="http://schemas.openxmlformats.org/drawingml/2006/chartDrawing">
    <cdr:from>
      <cdr:x>0.79025</cdr:x>
      <cdr:y>0.373</cdr:y>
    </cdr:from>
    <cdr:to>
      <cdr:x>0.83025</cdr:x>
      <cdr:y>0.50975</cdr:y>
    </cdr:to>
    <cdr:sp>
      <cdr:nvSpPr>
        <cdr:cNvPr id="4" name="Line 4"/>
        <cdr:cNvSpPr>
          <a:spLocks/>
        </cdr:cNvSpPr>
      </cdr:nvSpPr>
      <cdr:spPr>
        <a:xfrm flipH="1" flipV="1">
          <a:off x="6829425" y="2209800"/>
          <a:ext cx="342900" cy="809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0.03775</cdr:x>
      <cdr:y>0.91275</cdr:y>
    </cdr:from>
    <cdr:to>
      <cdr:x>0.9635</cdr:x>
      <cdr:y>0.99625</cdr:y>
    </cdr:to>
    <cdr:sp>
      <cdr:nvSpPr>
        <cdr:cNvPr id="5" name="TextBox 5"/>
        <cdr:cNvSpPr txBox="1">
          <a:spLocks noChangeArrowheads="1"/>
        </cdr:cNvSpPr>
      </cdr:nvSpPr>
      <cdr:spPr>
        <a:xfrm>
          <a:off x="323850" y="5410200"/>
          <a:ext cx="801052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predicted abutment-scour depth for the historic flow, computed with the original Froehlich equation (Richardson and Davis, 2001) with the predicted abutment-scour depth for the historic flow, computed with the modified Froehlich equation (Richardson and Davis, 2001) for selected sites in the Coastal Plain of South Carolina.  The safety factor is included for both equations.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0.56725</cdr:x>
      <cdr:y>0.238</cdr:y>
    </cdr:from>
    <cdr:to>
      <cdr:x>0.6845</cdr:x>
      <cdr:y>0.27225</cdr:y>
    </cdr:to>
    <cdr:sp>
      <cdr:nvSpPr>
        <cdr:cNvPr id="1" name="TextBox 1"/>
        <cdr:cNvSpPr txBox="1">
          <a:spLocks noChangeArrowheads="1"/>
        </cdr:cNvSpPr>
      </cdr:nvSpPr>
      <cdr:spPr>
        <a:xfrm>
          <a:off x="489585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Coastal Plain of South Carolina.  The safety factor is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0.04975</cdr:x>
      <cdr:y>0.92725</cdr:y>
    </cdr:from>
    <cdr:to>
      <cdr:x>0.9755</cdr:x>
      <cdr:y>0.99275</cdr:y>
    </cdr:to>
    <cdr:sp>
      <cdr:nvSpPr>
        <cdr:cNvPr id="3" name="TextBox 3"/>
        <cdr:cNvSpPr txBox="1">
          <a:spLocks noChangeArrowheads="1"/>
        </cdr:cNvSpPr>
      </cdr:nvSpPr>
      <cdr:spPr>
        <a:xfrm>
          <a:off x="428625" y="54959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Coastal Plain of South Carolina. The safety factor is not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cdr:x>
      <cdr:y>0.1435</cdr:y>
    </cdr:from>
    <cdr:to>
      <cdr:x>0.53225</cdr:x>
      <cdr:y>0.17775</cdr:y>
    </cdr:to>
    <cdr:sp>
      <cdr:nvSpPr>
        <cdr:cNvPr id="1" name="TextBox 2"/>
        <cdr:cNvSpPr txBox="1">
          <a:spLocks noChangeArrowheads="1"/>
        </cdr:cNvSpPr>
      </cdr:nvSpPr>
      <cdr:spPr>
        <a:xfrm>
          <a:off x="3581400" y="847725"/>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0.499</cdr:x>
      <cdr:y>0.191</cdr:y>
    </cdr:from>
    <cdr:to>
      <cdr:x>0.57875</cdr:x>
      <cdr:y>0.3555</cdr:y>
    </cdr:to>
    <cdr:sp>
      <cdr:nvSpPr>
        <cdr:cNvPr id="2" name="Line 3"/>
        <cdr:cNvSpPr>
          <a:spLocks/>
        </cdr:cNvSpPr>
      </cdr:nvSpPr>
      <cdr:spPr>
        <a:xfrm>
          <a:off x="4305300" y="11239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0.03775</cdr:x>
      <cdr:y>0.92</cdr:y>
    </cdr:from>
    <cdr:to>
      <cdr:x>0.96125</cdr:x>
      <cdr:y>0.9855</cdr:y>
    </cdr:to>
    <cdr:sp>
      <cdr:nvSpPr>
        <cdr:cNvPr id="3" name="TextBox 4"/>
        <cdr:cNvSpPr txBox="1">
          <a:spLocks noChangeArrowheads="1"/>
        </cdr:cNvSpPr>
      </cdr:nvSpPr>
      <cdr:spPr>
        <a:xfrm>
          <a:off x="323850" y="5457825"/>
          <a:ext cx="7981950"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the historic flow, unadjusted embankment length with the historic flow, modified embankment length for selected sites in the Coastal Plain of South Carolina.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tabSelected="1" zoomScale="75" zoomScaleNormal="75" workbookViewId="0" topLeftCell="A1">
      <selection activeCell="A3" sqref="A3"/>
    </sheetView>
  </sheetViews>
  <sheetFormatPr defaultColWidth="9.00390625" defaultRowHeight="12.75"/>
  <sheetData>
    <row r="1" ht="12.75">
      <c r="A1" t="s">
        <v>245</v>
      </c>
    </row>
    <row r="2" ht="12.75">
      <c r="A2" t="s">
        <v>208</v>
      </c>
    </row>
    <row r="4" ht="12.75">
      <c r="A4" s="72" t="s">
        <v>117</v>
      </c>
    </row>
    <row r="6" spans="1:3" ht="12.75">
      <c r="A6" t="s">
        <v>118</v>
      </c>
      <c r="C6" t="s">
        <v>209</v>
      </c>
    </row>
    <row r="7" spans="1:3" ht="12.75">
      <c r="A7" t="s">
        <v>119</v>
      </c>
      <c r="C7" t="s">
        <v>210</v>
      </c>
    </row>
    <row r="8" spans="1:3" ht="12.75">
      <c r="A8" t="s">
        <v>120</v>
      </c>
      <c r="C8" t="s">
        <v>211</v>
      </c>
    </row>
    <row r="9" spans="1:3" ht="12.75">
      <c r="A9" t="s">
        <v>129</v>
      </c>
      <c r="C9" t="s">
        <v>212</v>
      </c>
    </row>
    <row r="10" ht="12.75">
      <c r="C10" s="73" t="s">
        <v>213</v>
      </c>
    </row>
    <row r="11" ht="12.75">
      <c r="C11" s="75" t="s">
        <v>214</v>
      </c>
    </row>
    <row r="12" ht="12.75">
      <c r="C12" s="75"/>
    </row>
    <row r="13" ht="12.75">
      <c r="B13" s="75" t="s">
        <v>215</v>
      </c>
    </row>
    <row r="14" ht="12.75">
      <c r="B14" t="s">
        <v>216</v>
      </c>
    </row>
    <row r="15" ht="12.75">
      <c r="B15" t="s">
        <v>217</v>
      </c>
    </row>
    <row r="17" spans="1:3" ht="12.75">
      <c r="A17" t="s">
        <v>121</v>
      </c>
      <c r="C17" s="174" t="s">
        <v>244</v>
      </c>
    </row>
    <row r="18" ht="12.75">
      <c r="C18" t="s">
        <v>218</v>
      </c>
    </row>
    <row r="20" ht="12.75">
      <c r="C20" s="174" t="s">
        <v>219</v>
      </c>
    </row>
    <row r="21" ht="12.75">
      <c r="C21" s="174" t="s">
        <v>220</v>
      </c>
    </row>
    <row r="22" ht="12.75">
      <c r="C22" s="174" t="s">
        <v>221</v>
      </c>
    </row>
    <row r="23" ht="12.75">
      <c r="C23" s="174" t="s">
        <v>232</v>
      </c>
    </row>
    <row r="24" ht="12.75">
      <c r="C24" s="174" t="s">
        <v>233</v>
      </c>
    </row>
    <row r="25" ht="12.75">
      <c r="C25" s="174" t="s">
        <v>234</v>
      </c>
    </row>
    <row r="27" spans="1:3" ht="12.75">
      <c r="A27" t="s">
        <v>128</v>
      </c>
      <c r="C27" t="s">
        <v>222</v>
      </c>
    </row>
    <row r="29" spans="1:3" ht="12.75">
      <c r="A29" t="s">
        <v>122</v>
      </c>
      <c r="C29" s="175" t="s">
        <v>235</v>
      </c>
    </row>
    <row r="30" spans="1:3" ht="12.75">
      <c r="A30" t="s">
        <v>123</v>
      </c>
      <c r="C30" s="175" t="s">
        <v>223</v>
      </c>
    </row>
    <row r="31" spans="1:3" ht="12.75">
      <c r="A31" t="s">
        <v>124</v>
      </c>
      <c r="C31" s="175" t="s">
        <v>224</v>
      </c>
    </row>
    <row r="32" spans="1:3" ht="12.75">
      <c r="A32" t="s">
        <v>125</v>
      </c>
      <c r="C32" s="175" t="s">
        <v>225</v>
      </c>
    </row>
    <row r="33" spans="1:3" ht="12.75">
      <c r="A33" t="s">
        <v>126</v>
      </c>
      <c r="C33" s="175" t="s">
        <v>226</v>
      </c>
    </row>
    <row r="34" spans="1:3" ht="12.75">
      <c r="A34" t="s">
        <v>127</v>
      </c>
      <c r="C34" s="175" t="s">
        <v>227</v>
      </c>
    </row>
    <row r="35" spans="1:3" ht="12.75">
      <c r="A35" t="s">
        <v>206</v>
      </c>
      <c r="C35" s="175" t="s">
        <v>236</v>
      </c>
    </row>
    <row r="36" spans="1:3" ht="12.75">
      <c r="A36" t="s">
        <v>207</v>
      </c>
      <c r="C36" s="175" t="s">
        <v>237</v>
      </c>
    </row>
    <row r="37" spans="1:3" ht="12.75">
      <c r="A37" t="s">
        <v>228</v>
      </c>
      <c r="C37" s="175" t="s">
        <v>238</v>
      </c>
    </row>
    <row r="38" spans="1:3" ht="12.75">
      <c r="A38" t="s">
        <v>229</v>
      </c>
      <c r="C38" s="176" t="s">
        <v>239</v>
      </c>
    </row>
    <row r="41" ht="12.75">
      <c r="A41" s="72" t="s">
        <v>130</v>
      </c>
    </row>
    <row r="43" s="75" customFormat="1" ht="12.75">
      <c r="A43" s="74" t="s">
        <v>131</v>
      </c>
    </row>
    <row r="44" s="75" customFormat="1" ht="12.75">
      <c r="A44" s="75" t="s">
        <v>132</v>
      </c>
    </row>
    <row r="45" s="75" customFormat="1" ht="12.75"/>
    <row r="46" s="75" customFormat="1" ht="12.75">
      <c r="A46" s="74" t="s">
        <v>133</v>
      </c>
    </row>
    <row r="47" s="75" customFormat="1" ht="12.75">
      <c r="A47" s="75" t="s">
        <v>134</v>
      </c>
    </row>
    <row r="49" ht="12.75">
      <c r="A49" t="s">
        <v>230</v>
      </c>
    </row>
    <row r="50" ht="12.75">
      <c r="A50" t="s">
        <v>231</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CI81"/>
  <sheetViews>
    <sheetView zoomScale="75" zoomScaleNormal="75" workbookViewId="0" topLeftCell="A1">
      <selection activeCell="A3" sqref="A3"/>
    </sheetView>
  </sheetViews>
  <sheetFormatPr defaultColWidth="9.00390625" defaultRowHeight="12.75"/>
  <cols>
    <col min="1" max="1" width="11.75390625" style="80" bestFit="1" customWidth="1"/>
    <col min="2" max="2" width="16.25390625" style="81" customWidth="1"/>
    <col min="3" max="3" width="9.625" style="82" bestFit="1" customWidth="1"/>
    <col min="4" max="4" width="22.875" style="80" bestFit="1" customWidth="1"/>
    <col min="5" max="5" width="16.375" style="81" customWidth="1"/>
    <col min="6" max="6" width="11.00390625" style="81" customWidth="1"/>
    <col min="7" max="7" width="11.75390625" style="81" customWidth="1"/>
    <col min="8" max="8" width="9.75390625" style="83" customWidth="1"/>
    <col min="9" max="9" width="8.375" style="84" bestFit="1" customWidth="1"/>
    <col min="10" max="10" width="8.375" style="85" bestFit="1" customWidth="1"/>
    <col min="11" max="11" width="9.375" style="86" bestFit="1" customWidth="1"/>
    <col min="12" max="12" width="8.50390625" style="83" customWidth="1"/>
    <col min="13" max="13" width="9.00390625" style="81" customWidth="1"/>
    <col min="14" max="14" width="10.625" style="169" customWidth="1"/>
    <col min="15" max="16" width="9.00390625" style="85" customWidth="1"/>
    <col min="17" max="17" width="9.125" style="85" customWidth="1"/>
    <col min="18" max="18" width="8.25390625" style="85" customWidth="1"/>
    <col min="19" max="19" width="9.375" style="83" customWidth="1"/>
    <col min="20" max="20" width="9.125" style="85" customWidth="1"/>
    <col min="21" max="21" width="8.25390625" style="85" customWidth="1"/>
    <col min="22" max="22" width="9.375" style="83" customWidth="1"/>
    <col min="23" max="23" width="9.125" style="85" customWidth="1"/>
    <col min="24" max="24" width="8.25390625" style="85" customWidth="1"/>
    <col min="25" max="25" width="9.375" style="83" customWidth="1"/>
    <col min="26" max="26" width="9.125" style="85" customWidth="1"/>
    <col min="27" max="27" width="8.25390625" style="85" customWidth="1"/>
    <col min="28" max="28" width="9.375" style="83" customWidth="1"/>
    <col min="29" max="29" width="9.125" style="85" customWidth="1"/>
    <col min="30" max="30" width="8.25390625" style="85" customWidth="1"/>
    <col min="31" max="31" width="9.375" style="83" customWidth="1"/>
    <col min="32" max="32" width="9.125" style="85" customWidth="1"/>
    <col min="33" max="33" width="8.25390625" style="85" customWidth="1"/>
    <col min="34" max="34" width="9.375" style="83" customWidth="1"/>
    <col min="35" max="35" width="9.125" style="85" customWidth="1"/>
    <col min="36" max="36" width="8.25390625" style="85" customWidth="1"/>
    <col min="37" max="37" width="9.375" style="83" customWidth="1"/>
    <col min="38" max="38" width="9.125" style="85" customWidth="1"/>
    <col min="39" max="39" width="8.25390625" style="85" customWidth="1"/>
    <col min="40" max="40" width="9.375" style="83" customWidth="1"/>
    <col min="41" max="41" width="9.125" style="85" customWidth="1"/>
    <col min="42" max="42" width="8.25390625" style="85" customWidth="1"/>
    <col min="43" max="43" width="9.375" style="83" customWidth="1"/>
    <col min="44" max="44" width="9.125" style="85" customWidth="1"/>
    <col min="45" max="45" width="8.25390625" style="85" customWidth="1"/>
    <col min="46" max="46" width="9.375" style="83" customWidth="1"/>
    <col min="47" max="47" width="9.125" style="85" customWidth="1"/>
    <col min="48" max="48" width="8.25390625" style="85" customWidth="1"/>
    <col min="49" max="49" width="9.375" style="83" customWidth="1"/>
    <col min="50" max="50" width="9.125" style="85" customWidth="1"/>
    <col min="51" max="51" width="8.25390625" style="85" customWidth="1"/>
    <col min="52" max="52" width="9.375" style="83" customWidth="1"/>
    <col min="53" max="53" width="9.125" style="85" customWidth="1"/>
    <col min="54" max="54" width="8.25390625" style="85" customWidth="1"/>
    <col min="55" max="55" width="9.375" style="83" customWidth="1"/>
    <col min="56" max="56" width="9.125" style="85" customWidth="1"/>
    <col min="57" max="57" width="8.25390625" style="85" customWidth="1"/>
    <col min="58" max="58" width="9.375" style="83" customWidth="1"/>
    <col min="59" max="59" width="9.125" style="85" customWidth="1"/>
    <col min="60" max="60" width="8.25390625" style="85" customWidth="1"/>
    <col min="61" max="61" width="9.375" style="83" customWidth="1"/>
    <col min="62" max="62" width="9.125" style="85" customWidth="1"/>
    <col min="63" max="63" width="8.25390625" style="85" customWidth="1"/>
    <col min="64" max="64" width="9.375" style="83" customWidth="1"/>
    <col min="65" max="65" width="9.125" style="85" customWidth="1"/>
    <col min="66" max="66" width="8.25390625" style="85" customWidth="1"/>
    <col min="67" max="67" width="9.375" style="83" customWidth="1"/>
    <col min="68" max="68" width="9.125" style="85" customWidth="1"/>
    <col min="69" max="69" width="8.25390625" style="85" customWidth="1"/>
    <col min="70" max="70" width="9.375" style="83" customWidth="1"/>
    <col min="71" max="71" width="9.125" style="85" customWidth="1"/>
    <col min="72" max="72" width="8.25390625" style="85" customWidth="1"/>
    <col min="73" max="73" width="9.375" style="83" customWidth="1"/>
    <col min="74" max="74" width="9.125" style="85" customWidth="1"/>
    <col min="75" max="75" width="8.25390625" style="85" customWidth="1"/>
    <col min="76" max="76" width="9.375" style="83" customWidth="1"/>
    <col min="77" max="77" width="9.125" style="85" customWidth="1"/>
    <col min="78" max="78" width="8.25390625" style="80" customWidth="1"/>
    <col min="79" max="79" width="10.50390625" style="82" customWidth="1"/>
    <col min="80" max="80" width="10.625" style="82" customWidth="1"/>
    <col min="81" max="81" width="11.50390625" style="82" customWidth="1"/>
    <col min="82" max="82" width="11.875" style="87" customWidth="1"/>
    <col min="83" max="83" width="11.625" style="81" customWidth="1"/>
    <col min="84" max="16384" width="9.00390625" style="80" customWidth="1"/>
  </cols>
  <sheetData>
    <row r="1" spans="1:82" s="125" customFormat="1" ht="63.75">
      <c r="A1" s="125" t="s">
        <v>0</v>
      </c>
      <c r="B1" s="125" t="s">
        <v>135</v>
      </c>
      <c r="C1" s="126" t="s">
        <v>136</v>
      </c>
      <c r="D1" s="125" t="s">
        <v>1</v>
      </c>
      <c r="E1" s="125" t="s">
        <v>137</v>
      </c>
      <c r="F1" s="125" t="s">
        <v>138</v>
      </c>
      <c r="G1" s="125" t="s">
        <v>49</v>
      </c>
      <c r="H1" s="125" t="s">
        <v>139</v>
      </c>
      <c r="I1" s="177" t="s">
        <v>140</v>
      </c>
      <c r="J1" s="177" t="s">
        <v>141</v>
      </c>
      <c r="K1" s="126" t="s">
        <v>142</v>
      </c>
      <c r="L1" s="125" t="s">
        <v>143</v>
      </c>
      <c r="M1" s="125" t="s">
        <v>15</v>
      </c>
      <c r="N1" s="125" t="s">
        <v>202</v>
      </c>
      <c r="O1" s="177" t="s">
        <v>144</v>
      </c>
      <c r="P1" s="177" t="s">
        <v>145</v>
      </c>
      <c r="Q1" s="177" t="s">
        <v>54</v>
      </c>
      <c r="R1" s="177" t="s">
        <v>146</v>
      </c>
      <c r="S1" s="178" t="s">
        <v>147</v>
      </c>
      <c r="T1" s="177" t="s">
        <v>55</v>
      </c>
      <c r="U1" s="177" t="s">
        <v>148</v>
      </c>
      <c r="V1" s="178" t="s">
        <v>149</v>
      </c>
      <c r="W1" s="177" t="s">
        <v>56</v>
      </c>
      <c r="X1" s="177" t="s">
        <v>150</v>
      </c>
      <c r="Y1" s="178" t="s">
        <v>151</v>
      </c>
      <c r="Z1" s="177" t="s">
        <v>57</v>
      </c>
      <c r="AA1" s="177" t="s">
        <v>152</v>
      </c>
      <c r="AB1" s="178" t="s">
        <v>153</v>
      </c>
      <c r="AC1" s="177" t="s">
        <v>58</v>
      </c>
      <c r="AD1" s="177" t="s">
        <v>154</v>
      </c>
      <c r="AE1" s="178" t="s">
        <v>155</v>
      </c>
      <c r="AF1" s="177" t="s">
        <v>59</v>
      </c>
      <c r="AG1" s="177" t="s">
        <v>156</v>
      </c>
      <c r="AH1" s="178" t="s">
        <v>157</v>
      </c>
      <c r="AI1" s="177" t="s">
        <v>60</v>
      </c>
      <c r="AJ1" s="177" t="s">
        <v>158</v>
      </c>
      <c r="AK1" s="178" t="s">
        <v>159</v>
      </c>
      <c r="AL1" s="177" t="s">
        <v>61</v>
      </c>
      <c r="AM1" s="177" t="s">
        <v>160</v>
      </c>
      <c r="AN1" s="178" t="s">
        <v>161</v>
      </c>
      <c r="AO1" s="177" t="s">
        <v>62</v>
      </c>
      <c r="AP1" s="177" t="s">
        <v>162</v>
      </c>
      <c r="AQ1" s="178" t="s">
        <v>163</v>
      </c>
      <c r="AR1" s="177" t="s">
        <v>63</v>
      </c>
      <c r="AS1" s="177" t="s">
        <v>164</v>
      </c>
      <c r="AT1" s="178" t="s">
        <v>165</v>
      </c>
      <c r="AU1" s="177" t="s">
        <v>64</v>
      </c>
      <c r="AV1" s="177" t="s">
        <v>166</v>
      </c>
      <c r="AW1" s="178" t="s">
        <v>167</v>
      </c>
      <c r="AX1" s="177" t="s">
        <v>65</v>
      </c>
      <c r="AY1" s="177" t="s">
        <v>168</v>
      </c>
      <c r="AZ1" s="178" t="s">
        <v>169</v>
      </c>
      <c r="BA1" s="177" t="s">
        <v>66</v>
      </c>
      <c r="BB1" s="177" t="s">
        <v>170</v>
      </c>
      <c r="BC1" s="178" t="s">
        <v>171</v>
      </c>
      <c r="BD1" s="177" t="s">
        <v>67</v>
      </c>
      <c r="BE1" s="177" t="s">
        <v>172</v>
      </c>
      <c r="BF1" s="178" t="s">
        <v>173</v>
      </c>
      <c r="BG1" s="177" t="s">
        <v>68</v>
      </c>
      <c r="BH1" s="177" t="s">
        <v>174</v>
      </c>
      <c r="BI1" s="178" t="s">
        <v>175</v>
      </c>
      <c r="BJ1" s="177" t="s">
        <v>69</v>
      </c>
      <c r="BK1" s="177" t="s">
        <v>176</v>
      </c>
      <c r="BL1" s="178" t="s">
        <v>177</v>
      </c>
      <c r="BM1" s="177" t="s">
        <v>70</v>
      </c>
      <c r="BN1" s="177" t="s">
        <v>178</v>
      </c>
      <c r="BO1" s="178" t="s">
        <v>179</v>
      </c>
      <c r="BP1" s="177" t="s">
        <v>71</v>
      </c>
      <c r="BQ1" s="177" t="s">
        <v>180</v>
      </c>
      <c r="BR1" s="178" t="s">
        <v>181</v>
      </c>
      <c r="BS1" s="177" t="s">
        <v>72</v>
      </c>
      <c r="BT1" s="177" t="s">
        <v>182</v>
      </c>
      <c r="BU1" s="178" t="s">
        <v>183</v>
      </c>
      <c r="BV1" s="177" t="s">
        <v>73</v>
      </c>
      <c r="BW1" s="177" t="s">
        <v>184</v>
      </c>
      <c r="BX1" s="178" t="s">
        <v>185</v>
      </c>
      <c r="BY1" s="177" t="s">
        <v>74</v>
      </c>
      <c r="CA1" s="126"/>
      <c r="CB1" s="126"/>
      <c r="CC1" s="126"/>
      <c r="CD1" s="178"/>
    </row>
    <row r="2" spans="2:82" s="76" customFormat="1" ht="90" thickBot="1">
      <c r="B2" s="76" t="s">
        <v>186</v>
      </c>
      <c r="C2" s="77"/>
      <c r="H2" s="76" t="s">
        <v>45</v>
      </c>
      <c r="I2" s="76" t="s">
        <v>45</v>
      </c>
      <c r="J2" s="76" t="s">
        <v>45</v>
      </c>
      <c r="K2" s="76" t="s">
        <v>187</v>
      </c>
      <c r="L2" s="76" t="s">
        <v>46</v>
      </c>
      <c r="M2" s="144" t="s">
        <v>77</v>
      </c>
      <c r="O2" s="76" t="s">
        <v>45</v>
      </c>
      <c r="P2" s="76" t="s">
        <v>45</v>
      </c>
      <c r="Q2" s="76" t="s">
        <v>45</v>
      </c>
      <c r="R2" s="78" t="s">
        <v>44</v>
      </c>
      <c r="S2" s="79" t="s">
        <v>46</v>
      </c>
      <c r="T2" s="76" t="s">
        <v>45</v>
      </c>
      <c r="U2" s="78" t="s">
        <v>44</v>
      </c>
      <c r="V2" s="79" t="s">
        <v>46</v>
      </c>
      <c r="W2" s="76" t="s">
        <v>45</v>
      </c>
      <c r="X2" s="78" t="s">
        <v>44</v>
      </c>
      <c r="Y2" s="79" t="s">
        <v>46</v>
      </c>
      <c r="Z2" s="76" t="s">
        <v>45</v>
      </c>
      <c r="AA2" s="78" t="s">
        <v>44</v>
      </c>
      <c r="AB2" s="79" t="s">
        <v>46</v>
      </c>
      <c r="AC2" s="76" t="s">
        <v>45</v>
      </c>
      <c r="AD2" s="78" t="s">
        <v>44</v>
      </c>
      <c r="AE2" s="79" t="s">
        <v>46</v>
      </c>
      <c r="AF2" s="76" t="s">
        <v>45</v>
      </c>
      <c r="AG2" s="78" t="s">
        <v>44</v>
      </c>
      <c r="AH2" s="79" t="s">
        <v>46</v>
      </c>
      <c r="AI2" s="76" t="s">
        <v>45</v>
      </c>
      <c r="AJ2" s="78" t="s">
        <v>44</v>
      </c>
      <c r="AK2" s="79" t="s">
        <v>46</v>
      </c>
      <c r="AL2" s="76" t="s">
        <v>45</v>
      </c>
      <c r="AM2" s="78" t="s">
        <v>44</v>
      </c>
      <c r="AN2" s="79" t="s">
        <v>46</v>
      </c>
      <c r="AO2" s="76" t="s">
        <v>45</v>
      </c>
      <c r="AP2" s="78" t="s">
        <v>44</v>
      </c>
      <c r="AQ2" s="79" t="s">
        <v>46</v>
      </c>
      <c r="AR2" s="76" t="s">
        <v>45</v>
      </c>
      <c r="AS2" s="78" t="s">
        <v>44</v>
      </c>
      <c r="AT2" s="79" t="s">
        <v>46</v>
      </c>
      <c r="AU2" s="76" t="s">
        <v>45</v>
      </c>
      <c r="AV2" s="78" t="s">
        <v>44</v>
      </c>
      <c r="AW2" s="79" t="s">
        <v>46</v>
      </c>
      <c r="AX2" s="76" t="s">
        <v>45</v>
      </c>
      <c r="AY2" s="78" t="s">
        <v>44</v>
      </c>
      <c r="AZ2" s="79" t="s">
        <v>46</v>
      </c>
      <c r="BA2" s="76" t="s">
        <v>45</v>
      </c>
      <c r="BB2" s="78" t="s">
        <v>44</v>
      </c>
      <c r="BC2" s="79" t="s">
        <v>46</v>
      </c>
      <c r="BD2" s="76" t="s">
        <v>45</v>
      </c>
      <c r="BE2" s="78" t="s">
        <v>44</v>
      </c>
      <c r="BF2" s="79" t="s">
        <v>46</v>
      </c>
      <c r="BG2" s="76" t="s">
        <v>45</v>
      </c>
      <c r="BH2" s="78" t="s">
        <v>44</v>
      </c>
      <c r="BI2" s="79" t="s">
        <v>46</v>
      </c>
      <c r="BJ2" s="76" t="s">
        <v>45</v>
      </c>
      <c r="BK2" s="78" t="s">
        <v>44</v>
      </c>
      <c r="BL2" s="79" t="s">
        <v>46</v>
      </c>
      <c r="BM2" s="78" t="s">
        <v>45</v>
      </c>
      <c r="BN2" s="78" t="s">
        <v>44</v>
      </c>
      <c r="BO2" s="79" t="s">
        <v>46</v>
      </c>
      <c r="BP2" s="78" t="s">
        <v>45</v>
      </c>
      <c r="BQ2" s="78" t="s">
        <v>44</v>
      </c>
      <c r="BR2" s="79" t="s">
        <v>46</v>
      </c>
      <c r="BS2" s="78" t="s">
        <v>45</v>
      </c>
      <c r="BT2" s="78" t="s">
        <v>44</v>
      </c>
      <c r="BU2" s="79" t="s">
        <v>46</v>
      </c>
      <c r="BV2" s="78" t="s">
        <v>45</v>
      </c>
      <c r="BW2" s="78" t="s">
        <v>44</v>
      </c>
      <c r="BX2" s="79" t="s">
        <v>46</v>
      </c>
      <c r="BY2" s="78" t="s">
        <v>45</v>
      </c>
      <c r="CA2" s="77"/>
      <c r="CB2" s="77"/>
      <c r="CC2" s="77"/>
      <c r="CD2" s="79"/>
    </row>
    <row r="3" spans="1:87" ht="13.5" thickTop="1">
      <c r="A3" s="80" t="s">
        <v>81</v>
      </c>
      <c r="B3" s="81" t="s">
        <v>3</v>
      </c>
      <c r="C3" s="82">
        <v>3</v>
      </c>
      <c r="D3" s="80" t="s">
        <v>82</v>
      </c>
      <c r="E3" s="81" t="s">
        <v>83</v>
      </c>
      <c r="F3" s="81" t="s">
        <v>27</v>
      </c>
      <c r="G3" s="81" t="s">
        <v>204</v>
      </c>
      <c r="H3" s="80">
        <v>49.4</v>
      </c>
      <c r="I3" s="84">
        <v>-2.8</v>
      </c>
      <c r="J3" s="85">
        <v>711.2</v>
      </c>
      <c r="K3" s="86">
        <v>1560</v>
      </c>
      <c r="L3" s="83">
        <v>0.58</v>
      </c>
      <c r="M3" s="81" t="s">
        <v>24</v>
      </c>
      <c r="N3" s="81">
        <v>0</v>
      </c>
      <c r="Q3" s="85">
        <v>-2.8</v>
      </c>
      <c r="R3" s="85">
        <v>184.2</v>
      </c>
      <c r="S3" s="83">
        <v>0.42</v>
      </c>
      <c r="T3" s="85">
        <v>57.8</v>
      </c>
      <c r="U3" s="85">
        <v>146.4</v>
      </c>
      <c r="V3" s="83">
        <v>0.53</v>
      </c>
      <c r="W3" s="85">
        <v>89.4</v>
      </c>
      <c r="X3" s="85">
        <v>138.6</v>
      </c>
      <c r="Y3" s="83">
        <v>0.56</v>
      </c>
      <c r="Z3" s="85">
        <v>117.6</v>
      </c>
      <c r="AA3" s="85">
        <v>135.7</v>
      </c>
      <c r="AB3" s="83">
        <v>0.57</v>
      </c>
      <c r="AC3" s="85">
        <v>145.4</v>
      </c>
      <c r="AD3" s="85">
        <v>137.2</v>
      </c>
      <c r="AE3" s="83">
        <v>0.57</v>
      </c>
      <c r="AF3" s="85">
        <v>174.2</v>
      </c>
      <c r="AG3" s="85">
        <v>129.9</v>
      </c>
      <c r="AH3" s="83">
        <v>0.6</v>
      </c>
      <c r="AI3" s="85">
        <v>199.3</v>
      </c>
      <c r="AJ3" s="85">
        <v>127.5</v>
      </c>
      <c r="AK3" s="83">
        <v>0.61</v>
      </c>
      <c r="AL3" s="85">
        <v>223.4</v>
      </c>
      <c r="AM3" s="85">
        <v>126.4</v>
      </c>
      <c r="AN3" s="83">
        <v>0.62</v>
      </c>
      <c r="AO3" s="85">
        <v>247.1</v>
      </c>
      <c r="AP3" s="85">
        <v>128</v>
      </c>
      <c r="AQ3" s="83">
        <v>0.61</v>
      </c>
      <c r="AR3" s="85">
        <v>271</v>
      </c>
      <c r="AS3" s="85">
        <v>127.4</v>
      </c>
      <c r="AT3" s="83">
        <v>0.61</v>
      </c>
      <c r="AU3" s="85">
        <v>295.6</v>
      </c>
      <c r="AV3" s="85">
        <v>131.7</v>
      </c>
      <c r="AW3" s="83">
        <v>0.59</v>
      </c>
      <c r="AX3" s="85">
        <v>321.7</v>
      </c>
      <c r="AY3" s="85">
        <v>128.8</v>
      </c>
      <c r="AZ3" s="83">
        <v>0.61</v>
      </c>
      <c r="BA3" s="85">
        <v>346.1</v>
      </c>
      <c r="BB3" s="85">
        <v>119.1</v>
      </c>
      <c r="BC3" s="83">
        <v>0.65</v>
      </c>
      <c r="BD3" s="85">
        <v>366.7</v>
      </c>
      <c r="BE3" s="85">
        <v>58.8</v>
      </c>
      <c r="BF3" s="83">
        <v>1.33</v>
      </c>
      <c r="BG3" s="85">
        <v>375.1</v>
      </c>
      <c r="BH3" s="85">
        <v>48.6</v>
      </c>
      <c r="BI3" s="83">
        <v>1.6</v>
      </c>
      <c r="BJ3" s="85">
        <v>382</v>
      </c>
      <c r="BK3" s="85">
        <v>54.7</v>
      </c>
      <c r="BL3" s="83">
        <v>1.43</v>
      </c>
      <c r="BM3" s="85">
        <v>390.7</v>
      </c>
      <c r="BN3" s="85">
        <v>143.5</v>
      </c>
      <c r="BO3" s="83">
        <v>0.54</v>
      </c>
      <c r="BP3" s="85">
        <v>418.6</v>
      </c>
      <c r="BQ3" s="85">
        <v>177.2</v>
      </c>
      <c r="BR3" s="83">
        <v>0.44</v>
      </c>
      <c r="BS3" s="85">
        <v>472.4</v>
      </c>
      <c r="BT3" s="85">
        <v>220.1</v>
      </c>
      <c r="BU3" s="83">
        <v>0.35</v>
      </c>
      <c r="BV3" s="85">
        <v>571.6</v>
      </c>
      <c r="BW3" s="85">
        <v>247.4</v>
      </c>
      <c r="BX3" s="83">
        <v>0.32</v>
      </c>
      <c r="BY3" s="85">
        <v>711.2</v>
      </c>
      <c r="CF3" s="83"/>
      <c r="CG3" s="83"/>
      <c r="CH3" s="83"/>
      <c r="CI3" s="83"/>
    </row>
    <row r="4" spans="1:87" ht="12.75">
      <c r="A4" s="80" t="s">
        <v>81</v>
      </c>
      <c r="B4" s="81" t="s">
        <v>3</v>
      </c>
      <c r="C4" s="82">
        <v>3</v>
      </c>
      <c r="D4" s="80" t="s">
        <v>84</v>
      </c>
      <c r="E4" s="81" t="s">
        <v>85</v>
      </c>
      <c r="F4" s="81" t="s">
        <v>27</v>
      </c>
      <c r="G4" s="81" t="s">
        <v>204</v>
      </c>
      <c r="H4" s="80">
        <v>50.36</v>
      </c>
      <c r="I4" s="84">
        <v>4.3</v>
      </c>
      <c r="J4" s="85">
        <v>928.6</v>
      </c>
      <c r="K4" s="86">
        <v>4320</v>
      </c>
      <c r="L4" s="83">
        <v>0.99</v>
      </c>
      <c r="M4" s="81" t="s">
        <v>24</v>
      </c>
      <c r="N4" s="81">
        <v>0</v>
      </c>
      <c r="Q4" s="85">
        <v>4.3</v>
      </c>
      <c r="R4" s="85">
        <v>393.3</v>
      </c>
      <c r="S4" s="83">
        <v>0.55</v>
      </c>
      <c r="T4" s="85">
        <v>111.1</v>
      </c>
      <c r="U4" s="85">
        <v>290.6</v>
      </c>
      <c r="V4" s="83">
        <v>0.74</v>
      </c>
      <c r="W4" s="85">
        <v>160.2</v>
      </c>
      <c r="X4" s="85">
        <v>171.1</v>
      </c>
      <c r="Y4" s="83">
        <v>1.26</v>
      </c>
      <c r="Z4" s="85">
        <v>189.1</v>
      </c>
      <c r="AA4" s="85">
        <v>81</v>
      </c>
      <c r="AB4" s="83">
        <v>2.67</v>
      </c>
      <c r="AC4" s="85">
        <v>200</v>
      </c>
      <c r="AD4" s="85">
        <v>73.2</v>
      </c>
      <c r="AE4" s="83">
        <v>2.95</v>
      </c>
      <c r="AF4" s="85">
        <v>208.2</v>
      </c>
      <c r="AG4" s="85">
        <v>72.7</v>
      </c>
      <c r="AH4" s="83">
        <v>2.97</v>
      </c>
      <c r="AI4" s="85">
        <v>216.5</v>
      </c>
      <c r="AJ4" s="85">
        <v>75.6</v>
      </c>
      <c r="AK4" s="83">
        <v>2.86</v>
      </c>
      <c r="AL4" s="85">
        <v>225.4</v>
      </c>
      <c r="AM4" s="85">
        <v>68.9</v>
      </c>
      <c r="AN4" s="83">
        <v>3.14</v>
      </c>
      <c r="AO4" s="85">
        <v>232.6</v>
      </c>
      <c r="AP4" s="85">
        <v>73.7</v>
      </c>
      <c r="AQ4" s="83">
        <v>2.93</v>
      </c>
      <c r="AR4" s="85">
        <v>240</v>
      </c>
      <c r="AS4" s="85">
        <v>194.1</v>
      </c>
      <c r="AT4" s="83">
        <v>1.11</v>
      </c>
      <c r="AU4" s="85">
        <v>272.4</v>
      </c>
      <c r="AV4" s="85">
        <v>237.5</v>
      </c>
      <c r="AW4" s="83">
        <v>0.91</v>
      </c>
      <c r="AX4" s="85">
        <v>311.6</v>
      </c>
      <c r="AY4" s="85">
        <v>236.9</v>
      </c>
      <c r="AZ4" s="83">
        <v>0.91</v>
      </c>
      <c r="BA4" s="85">
        <v>350.8</v>
      </c>
      <c r="BB4" s="85">
        <v>280.6</v>
      </c>
      <c r="BC4" s="83">
        <v>0.77</v>
      </c>
      <c r="BD4" s="85">
        <v>411.9</v>
      </c>
      <c r="BE4" s="85">
        <v>270.3</v>
      </c>
      <c r="BF4" s="83">
        <v>0.8</v>
      </c>
      <c r="BG4" s="85">
        <v>466.4</v>
      </c>
      <c r="BH4" s="85">
        <v>270.3</v>
      </c>
      <c r="BI4" s="83">
        <v>0.8</v>
      </c>
      <c r="BJ4" s="85">
        <v>520.8</v>
      </c>
      <c r="BK4" s="85">
        <v>292.4</v>
      </c>
      <c r="BL4" s="83">
        <v>0.74</v>
      </c>
      <c r="BM4" s="85">
        <v>587.2</v>
      </c>
      <c r="BN4" s="85">
        <v>270.3</v>
      </c>
      <c r="BO4" s="83">
        <v>0.8</v>
      </c>
      <c r="BP4" s="85">
        <v>638.7</v>
      </c>
      <c r="BQ4" s="85">
        <v>271.7</v>
      </c>
      <c r="BR4" s="83">
        <v>0.8</v>
      </c>
      <c r="BS4" s="85">
        <v>689.2</v>
      </c>
      <c r="BT4" s="85">
        <v>296.4</v>
      </c>
      <c r="BU4" s="83">
        <v>0.73</v>
      </c>
      <c r="BV4" s="85">
        <v>746.6</v>
      </c>
      <c r="BW4" s="85">
        <v>438.8</v>
      </c>
      <c r="BX4" s="83">
        <v>0.49</v>
      </c>
      <c r="BY4" s="85">
        <v>928.6</v>
      </c>
      <c r="CF4" s="83"/>
      <c r="CG4" s="83"/>
      <c r="CH4" s="83"/>
      <c r="CI4" s="83"/>
    </row>
    <row r="5" spans="1:87" ht="12.75">
      <c r="A5" s="80" t="s">
        <v>81</v>
      </c>
      <c r="B5" s="81" t="s">
        <v>5</v>
      </c>
      <c r="C5" s="82">
        <v>21</v>
      </c>
      <c r="D5" s="80" t="s">
        <v>86</v>
      </c>
      <c r="E5" s="81" t="s">
        <v>87</v>
      </c>
      <c r="F5" s="81" t="s">
        <v>27</v>
      </c>
      <c r="G5" s="81" t="s">
        <v>204</v>
      </c>
      <c r="H5" s="80">
        <v>100.41</v>
      </c>
      <c r="I5" s="84">
        <v>-83.8</v>
      </c>
      <c r="J5" s="85">
        <v>2247</v>
      </c>
      <c r="K5" s="86">
        <v>12200</v>
      </c>
      <c r="L5" s="83">
        <v>0.62</v>
      </c>
      <c r="M5" s="81" t="s">
        <v>24</v>
      </c>
      <c r="N5" s="81">
        <v>0</v>
      </c>
      <c r="Q5" s="85">
        <v>-83.8</v>
      </c>
      <c r="R5" s="85">
        <v>1831.5</v>
      </c>
      <c r="S5" s="83">
        <v>0.33</v>
      </c>
      <c r="T5" s="85">
        <v>281.8</v>
      </c>
      <c r="U5" s="85">
        <v>1260.2</v>
      </c>
      <c r="V5" s="83">
        <v>0.48</v>
      </c>
      <c r="W5" s="85">
        <v>407.4</v>
      </c>
      <c r="X5" s="85">
        <v>1088.1</v>
      </c>
      <c r="Y5" s="83">
        <v>0.56</v>
      </c>
      <c r="Z5" s="85">
        <v>490.2</v>
      </c>
      <c r="AA5" s="85">
        <v>390.1</v>
      </c>
      <c r="AB5" s="83">
        <v>1.56</v>
      </c>
      <c r="AC5" s="85">
        <v>517.3</v>
      </c>
      <c r="AD5" s="85">
        <v>626</v>
      </c>
      <c r="AE5" s="83">
        <v>0.97</v>
      </c>
      <c r="AF5" s="85">
        <v>571.3</v>
      </c>
      <c r="AG5" s="85">
        <v>785.3</v>
      </c>
      <c r="AH5" s="83">
        <v>0.78</v>
      </c>
      <c r="AI5" s="85">
        <v>636.5</v>
      </c>
      <c r="AJ5" s="85">
        <v>777.1</v>
      </c>
      <c r="AK5" s="83">
        <v>0.78</v>
      </c>
      <c r="AL5" s="85">
        <v>701.1</v>
      </c>
      <c r="AM5" s="85">
        <v>803.6</v>
      </c>
      <c r="AN5" s="83">
        <v>0.76</v>
      </c>
      <c r="AO5" s="85">
        <v>768.6</v>
      </c>
      <c r="AP5" s="85">
        <v>825.2</v>
      </c>
      <c r="AQ5" s="83">
        <v>0.74</v>
      </c>
      <c r="AR5" s="85">
        <v>839.2</v>
      </c>
      <c r="AS5" s="85">
        <v>830.3</v>
      </c>
      <c r="AT5" s="83">
        <v>0.73</v>
      </c>
      <c r="AU5" s="85">
        <v>912</v>
      </c>
      <c r="AV5" s="85">
        <v>866.4</v>
      </c>
      <c r="AW5" s="83">
        <v>0.7</v>
      </c>
      <c r="AX5" s="85">
        <v>990.6</v>
      </c>
      <c r="AY5" s="85">
        <v>856.1</v>
      </c>
      <c r="AZ5" s="83">
        <v>0.71</v>
      </c>
      <c r="BA5" s="85">
        <v>1069.2</v>
      </c>
      <c r="BB5" s="85">
        <v>891.2</v>
      </c>
      <c r="BC5" s="83">
        <v>0.68</v>
      </c>
      <c r="BD5" s="85">
        <v>1151.6</v>
      </c>
      <c r="BE5" s="85">
        <v>902.9</v>
      </c>
      <c r="BF5" s="83">
        <v>0.68</v>
      </c>
      <c r="BG5" s="85">
        <v>1234.8</v>
      </c>
      <c r="BH5" s="85">
        <v>919</v>
      </c>
      <c r="BI5" s="83">
        <v>0.66</v>
      </c>
      <c r="BJ5" s="85">
        <v>1321.1</v>
      </c>
      <c r="BK5" s="85">
        <v>949.1</v>
      </c>
      <c r="BL5" s="83">
        <v>0.64</v>
      </c>
      <c r="BM5" s="85">
        <v>1410.7</v>
      </c>
      <c r="BN5" s="85">
        <v>999.2</v>
      </c>
      <c r="BO5" s="83">
        <v>0.61</v>
      </c>
      <c r="BP5" s="85">
        <v>1514.2</v>
      </c>
      <c r="BQ5" s="85">
        <v>1091.4</v>
      </c>
      <c r="BR5" s="83">
        <v>0.56</v>
      </c>
      <c r="BS5" s="85">
        <v>1639.2</v>
      </c>
      <c r="BT5" s="85">
        <v>1245.4</v>
      </c>
      <c r="BU5" s="83">
        <v>0.49</v>
      </c>
      <c r="BV5" s="85">
        <v>1798.5</v>
      </c>
      <c r="BW5" s="85">
        <v>1727.3</v>
      </c>
      <c r="BX5" s="83">
        <v>0.35</v>
      </c>
      <c r="BY5" s="85">
        <v>2247</v>
      </c>
      <c r="CF5" s="83"/>
      <c r="CG5" s="83"/>
      <c r="CH5" s="83"/>
      <c r="CI5" s="83"/>
    </row>
    <row r="6" spans="1:87" ht="12.75">
      <c r="A6" s="80" t="s">
        <v>81</v>
      </c>
      <c r="B6" s="81" t="s">
        <v>5</v>
      </c>
      <c r="C6" s="82">
        <v>107</v>
      </c>
      <c r="D6" s="80" t="s">
        <v>88</v>
      </c>
      <c r="E6" s="81" t="s">
        <v>89</v>
      </c>
      <c r="F6" s="81" t="s">
        <v>27</v>
      </c>
      <c r="G6" s="81" t="s">
        <v>204</v>
      </c>
      <c r="H6" s="80">
        <v>49.58</v>
      </c>
      <c r="I6" s="84">
        <v>355</v>
      </c>
      <c r="J6" s="85">
        <v>822</v>
      </c>
      <c r="K6" s="86">
        <v>2240</v>
      </c>
      <c r="L6" s="83">
        <v>0.85</v>
      </c>
      <c r="M6" s="81" t="s">
        <v>24</v>
      </c>
      <c r="N6" s="81">
        <v>0</v>
      </c>
      <c r="Q6" s="85">
        <v>355</v>
      </c>
      <c r="R6" s="85">
        <v>161.8</v>
      </c>
      <c r="S6" s="83">
        <v>0.69</v>
      </c>
      <c r="T6" s="85">
        <v>382.8</v>
      </c>
      <c r="U6" s="85">
        <v>137.4</v>
      </c>
      <c r="V6" s="83">
        <v>0.81</v>
      </c>
      <c r="W6" s="85">
        <v>406.2</v>
      </c>
      <c r="X6" s="85">
        <v>140.8</v>
      </c>
      <c r="Y6" s="83">
        <v>0.8</v>
      </c>
      <c r="Z6" s="85">
        <v>430</v>
      </c>
      <c r="AA6" s="85">
        <v>139.2</v>
      </c>
      <c r="AB6" s="83">
        <v>0.8</v>
      </c>
      <c r="AC6" s="85">
        <v>452.5</v>
      </c>
      <c r="AD6" s="85">
        <v>129.4</v>
      </c>
      <c r="AE6" s="83">
        <v>0.87</v>
      </c>
      <c r="AF6" s="85">
        <v>472.6</v>
      </c>
      <c r="AG6" s="85">
        <v>130.7</v>
      </c>
      <c r="AH6" s="83">
        <v>0.86</v>
      </c>
      <c r="AI6" s="85">
        <v>492.4</v>
      </c>
      <c r="AJ6" s="85">
        <v>121.5</v>
      </c>
      <c r="AK6" s="83">
        <v>0.92</v>
      </c>
      <c r="AL6" s="85">
        <v>510.2</v>
      </c>
      <c r="AM6" s="85">
        <v>50.5</v>
      </c>
      <c r="AN6" s="83">
        <v>2.22</v>
      </c>
      <c r="AO6" s="85">
        <v>516.4</v>
      </c>
      <c r="AP6" s="85">
        <v>50.3</v>
      </c>
      <c r="AQ6" s="83">
        <v>2.23</v>
      </c>
      <c r="AR6" s="85">
        <v>522.6</v>
      </c>
      <c r="AS6" s="85">
        <v>70.1</v>
      </c>
      <c r="AT6" s="83">
        <v>1.6</v>
      </c>
      <c r="AU6" s="85">
        <v>532.9</v>
      </c>
      <c r="AV6" s="85">
        <v>134.2</v>
      </c>
      <c r="AW6" s="83">
        <v>0.83</v>
      </c>
      <c r="AX6" s="85">
        <v>553.8</v>
      </c>
      <c r="AY6" s="85">
        <v>135.9</v>
      </c>
      <c r="AZ6" s="83">
        <v>0.82</v>
      </c>
      <c r="BA6" s="85">
        <v>575.5</v>
      </c>
      <c r="BB6" s="85">
        <v>156.8</v>
      </c>
      <c r="BC6" s="83">
        <v>0.71</v>
      </c>
      <c r="BD6" s="85">
        <v>606.5</v>
      </c>
      <c r="BE6" s="85">
        <v>146.6</v>
      </c>
      <c r="BF6" s="83">
        <v>0.76</v>
      </c>
      <c r="BG6" s="85">
        <v>633.2</v>
      </c>
      <c r="BH6" s="85">
        <v>140.1</v>
      </c>
      <c r="BI6" s="83">
        <v>0.8</v>
      </c>
      <c r="BJ6" s="85">
        <v>656.3</v>
      </c>
      <c r="BK6" s="85">
        <v>139.1</v>
      </c>
      <c r="BL6" s="83">
        <v>0.81</v>
      </c>
      <c r="BM6" s="85">
        <v>678.5</v>
      </c>
      <c r="BN6" s="85">
        <v>137.6</v>
      </c>
      <c r="BO6" s="83">
        <v>0.81</v>
      </c>
      <c r="BP6" s="85">
        <v>700.1</v>
      </c>
      <c r="BQ6" s="85">
        <v>146.4</v>
      </c>
      <c r="BR6" s="83">
        <v>0.77</v>
      </c>
      <c r="BS6" s="85">
        <v>723.1</v>
      </c>
      <c r="BT6" s="85">
        <v>153.2</v>
      </c>
      <c r="BU6" s="83">
        <v>0.73</v>
      </c>
      <c r="BV6" s="85">
        <v>747.4</v>
      </c>
      <c r="BW6" s="85">
        <v>222.7</v>
      </c>
      <c r="BX6" s="83">
        <v>0.5</v>
      </c>
      <c r="BY6" s="85">
        <v>822</v>
      </c>
      <c r="CF6" s="83"/>
      <c r="CG6" s="83"/>
      <c r="CH6" s="83"/>
      <c r="CI6" s="83"/>
    </row>
    <row r="7" spans="1:87" ht="12.75">
      <c r="A7" s="80" t="s">
        <v>90</v>
      </c>
      <c r="B7" s="81" t="s">
        <v>4</v>
      </c>
      <c r="C7" s="82">
        <v>76</v>
      </c>
      <c r="D7" s="80" t="s">
        <v>91</v>
      </c>
      <c r="E7" s="81" t="s">
        <v>92</v>
      </c>
      <c r="F7" s="81" t="s">
        <v>27</v>
      </c>
      <c r="G7" s="81" t="s">
        <v>204</v>
      </c>
      <c r="H7" s="80">
        <v>54.98</v>
      </c>
      <c r="I7" s="84">
        <v>-2000</v>
      </c>
      <c r="J7" s="85">
        <v>8515</v>
      </c>
      <c r="K7" s="86">
        <v>103000</v>
      </c>
      <c r="L7" s="83">
        <v>0.74</v>
      </c>
      <c r="M7" s="81" t="s">
        <v>25</v>
      </c>
      <c r="N7" s="81">
        <v>0</v>
      </c>
      <c r="O7" s="85">
        <v>7343</v>
      </c>
      <c r="P7" s="85">
        <v>8515</v>
      </c>
      <c r="Q7" s="85">
        <v>-2000</v>
      </c>
      <c r="R7" s="85">
        <v>14840.2</v>
      </c>
      <c r="S7" s="83">
        <v>0.35</v>
      </c>
      <c r="T7" s="85">
        <v>300.2</v>
      </c>
      <c r="U7" s="85">
        <v>1879.2</v>
      </c>
      <c r="V7" s="83">
        <v>2.74</v>
      </c>
      <c r="W7" s="85">
        <v>374.3</v>
      </c>
      <c r="X7" s="85">
        <v>1612.9</v>
      </c>
      <c r="Y7" s="83">
        <v>3.19</v>
      </c>
      <c r="Z7" s="85">
        <v>423.2</v>
      </c>
      <c r="AA7" s="85">
        <v>1566.2</v>
      </c>
      <c r="AB7" s="83">
        <v>3.29</v>
      </c>
      <c r="AC7" s="85">
        <v>472.1</v>
      </c>
      <c r="AD7" s="85">
        <v>1616</v>
      </c>
      <c r="AE7" s="83">
        <v>3.19</v>
      </c>
      <c r="AF7" s="85">
        <v>524.1</v>
      </c>
      <c r="AG7" s="85">
        <v>1625.5</v>
      </c>
      <c r="AH7" s="83">
        <v>3.17</v>
      </c>
      <c r="AI7" s="85">
        <v>576.8</v>
      </c>
      <c r="AJ7" s="85">
        <v>1619.4</v>
      </c>
      <c r="AK7" s="83">
        <v>3.18</v>
      </c>
      <c r="AL7" s="85">
        <v>628.2</v>
      </c>
      <c r="AM7" s="85">
        <v>7246.2</v>
      </c>
      <c r="AN7" s="83">
        <v>0.71</v>
      </c>
      <c r="AO7" s="85">
        <v>1244.5</v>
      </c>
      <c r="AP7" s="85">
        <v>9571.7</v>
      </c>
      <c r="AQ7" s="83">
        <v>0.54</v>
      </c>
      <c r="AR7" s="85">
        <v>1954.2</v>
      </c>
      <c r="AS7" s="85">
        <v>9136.3</v>
      </c>
      <c r="AT7" s="83">
        <v>0.56</v>
      </c>
      <c r="AU7" s="85">
        <v>2600.4</v>
      </c>
      <c r="AV7" s="85">
        <v>8607.3</v>
      </c>
      <c r="AW7" s="83">
        <v>0.6</v>
      </c>
      <c r="AX7" s="85">
        <v>3129.6</v>
      </c>
      <c r="AY7" s="85">
        <v>8147.2</v>
      </c>
      <c r="AZ7" s="83">
        <v>0.63</v>
      </c>
      <c r="BA7" s="85">
        <v>3596.6</v>
      </c>
      <c r="BB7" s="85">
        <v>8706.7</v>
      </c>
      <c r="BC7" s="83">
        <v>0.59</v>
      </c>
      <c r="BD7" s="85">
        <v>4155.5</v>
      </c>
      <c r="BE7" s="85">
        <v>8401.4</v>
      </c>
      <c r="BF7" s="83">
        <v>0.61</v>
      </c>
      <c r="BG7" s="85">
        <v>4673.8</v>
      </c>
      <c r="BH7" s="85">
        <v>8796.4</v>
      </c>
      <c r="BI7" s="83">
        <v>0.59</v>
      </c>
      <c r="BJ7" s="85">
        <v>5241.2</v>
      </c>
      <c r="BK7" s="85">
        <v>8795.3</v>
      </c>
      <c r="BL7" s="83">
        <v>0.59</v>
      </c>
      <c r="BM7" s="85">
        <v>5819.7</v>
      </c>
      <c r="BN7" s="85">
        <v>9169.6</v>
      </c>
      <c r="BO7" s="83">
        <v>0.56</v>
      </c>
      <c r="BP7" s="85">
        <v>6469.6</v>
      </c>
      <c r="BQ7" s="85">
        <v>9911.3</v>
      </c>
      <c r="BR7" s="83">
        <v>0.52</v>
      </c>
      <c r="BS7" s="85">
        <v>7250.7</v>
      </c>
      <c r="BT7" s="85">
        <v>9198.5</v>
      </c>
      <c r="BU7" s="83">
        <v>0.56</v>
      </c>
      <c r="BV7" s="85">
        <v>7891.4</v>
      </c>
      <c r="BW7" s="85">
        <v>9081</v>
      </c>
      <c r="BX7" s="83">
        <v>0.57</v>
      </c>
      <c r="BY7" s="85">
        <v>8515.2</v>
      </c>
      <c r="CF7" s="83"/>
      <c r="CG7" s="83"/>
      <c r="CH7" s="83"/>
      <c r="CI7" s="83"/>
    </row>
    <row r="8" spans="1:87" ht="12.75">
      <c r="A8" s="80" t="s">
        <v>93</v>
      </c>
      <c r="B8" s="81" t="s">
        <v>4</v>
      </c>
      <c r="C8" s="82">
        <v>601</v>
      </c>
      <c r="D8" s="80" t="s">
        <v>86</v>
      </c>
      <c r="E8" s="81" t="s">
        <v>94</v>
      </c>
      <c r="F8" s="81" t="s">
        <v>27</v>
      </c>
      <c r="G8" s="81" t="s">
        <v>204</v>
      </c>
      <c r="H8" s="80">
        <v>9.29</v>
      </c>
      <c r="I8" s="84">
        <v>444</v>
      </c>
      <c r="J8" s="85">
        <v>3582.1</v>
      </c>
      <c r="K8" s="86">
        <v>8200</v>
      </c>
      <c r="L8" s="83">
        <v>0.53</v>
      </c>
      <c r="M8" s="81" t="s">
        <v>24</v>
      </c>
      <c r="N8" s="81">
        <v>0</v>
      </c>
      <c r="Q8" s="85">
        <v>444</v>
      </c>
      <c r="R8" s="85">
        <v>1313.7</v>
      </c>
      <c r="S8" s="83">
        <v>0.31</v>
      </c>
      <c r="T8" s="85">
        <v>963.9</v>
      </c>
      <c r="U8" s="85">
        <v>913.1</v>
      </c>
      <c r="V8" s="83">
        <v>0.45</v>
      </c>
      <c r="W8" s="85">
        <v>1139.6</v>
      </c>
      <c r="X8" s="85">
        <v>847.6</v>
      </c>
      <c r="Y8" s="83">
        <v>0.48</v>
      </c>
      <c r="Z8" s="85">
        <v>1296</v>
      </c>
      <c r="AA8" s="85">
        <v>781.6</v>
      </c>
      <c r="AB8" s="83">
        <v>0.52</v>
      </c>
      <c r="AC8" s="85">
        <v>1435.5</v>
      </c>
      <c r="AD8" s="85">
        <v>801.7</v>
      </c>
      <c r="AE8" s="83">
        <v>0.51</v>
      </c>
      <c r="AF8" s="85">
        <v>1579.1</v>
      </c>
      <c r="AG8" s="85">
        <v>739.7</v>
      </c>
      <c r="AH8" s="83">
        <v>0.55</v>
      </c>
      <c r="AI8" s="85">
        <v>1703.6</v>
      </c>
      <c r="AJ8" s="85">
        <v>512</v>
      </c>
      <c r="AK8" s="83">
        <v>0.8</v>
      </c>
      <c r="AL8" s="85">
        <v>1775.4</v>
      </c>
      <c r="AM8" s="85">
        <v>460.7</v>
      </c>
      <c r="AN8" s="83">
        <v>0.89</v>
      </c>
      <c r="AO8" s="85">
        <v>1835.9</v>
      </c>
      <c r="AP8" s="85">
        <v>604.4</v>
      </c>
      <c r="AQ8" s="83">
        <v>0.68</v>
      </c>
      <c r="AR8" s="85">
        <v>1920.2</v>
      </c>
      <c r="AS8" s="85">
        <v>613</v>
      </c>
      <c r="AT8" s="83">
        <v>0.67</v>
      </c>
      <c r="AU8" s="85">
        <v>2010</v>
      </c>
      <c r="AV8" s="85">
        <v>634.4</v>
      </c>
      <c r="AW8" s="83">
        <v>0.65</v>
      </c>
      <c r="AX8" s="85">
        <v>2108.1</v>
      </c>
      <c r="AY8" s="85">
        <v>676</v>
      </c>
      <c r="AZ8" s="83">
        <v>0.61</v>
      </c>
      <c r="BA8" s="85">
        <v>2219.3</v>
      </c>
      <c r="BB8" s="85">
        <v>744.8</v>
      </c>
      <c r="BC8" s="83">
        <v>0.55</v>
      </c>
      <c r="BD8" s="85">
        <v>2345</v>
      </c>
      <c r="BE8" s="85">
        <v>746</v>
      </c>
      <c r="BF8" s="83">
        <v>0.55</v>
      </c>
      <c r="BG8" s="85">
        <v>2473.5</v>
      </c>
      <c r="BH8" s="85">
        <v>775.7</v>
      </c>
      <c r="BI8" s="83">
        <v>0.53</v>
      </c>
      <c r="BJ8" s="85">
        <v>2612.3</v>
      </c>
      <c r="BK8" s="85">
        <v>784.9</v>
      </c>
      <c r="BL8" s="83">
        <v>0.52</v>
      </c>
      <c r="BM8" s="85">
        <v>2758.6</v>
      </c>
      <c r="BN8" s="85">
        <v>805.6</v>
      </c>
      <c r="BO8" s="83">
        <v>0.51</v>
      </c>
      <c r="BP8" s="85">
        <v>2913.9</v>
      </c>
      <c r="BQ8" s="85">
        <v>843.3</v>
      </c>
      <c r="BR8" s="83">
        <v>0.49</v>
      </c>
      <c r="BS8" s="85">
        <v>3081.3</v>
      </c>
      <c r="BT8" s="85">
        <v>857.4</v>
      </c>
      <c r="BU8" s="83">
        <v>0.48</v>
      </c>
      <c r="BV8" s="85">
        <v>3256.6</v>
      </c>
      <c r="BW8" s="85">
        <v>1080.9</v>
      </c>
      <c r="BX8" s="83">
        <v>0.38</v>
      </c>
      <c r="BY8" s="85">
        <v>3582.1</v>
      </c>
      <c r="CF8" s="83"/>
      <c r="CG8" s="83"/>
      <c r="CH8" s="83"/>
      <c r="CI8" s="83"/>
    </row>
    <row r="9" spans="1:87" ht="12.75">
      <c r="A9" s="80" t="s">
        <v>93</v>
      </c>
      <c r="B9" s="81" t="s">
        <v>3</v>
      </c>
      <c r="C9" s="82">
        <v>363</v>
      </c>
      <c r="D9" s="80" t="s">
        <v>86</v>
      </c>
      <c r="E9" s="81" t="s">
        <v>95</v>
      </c>
      <c r="F9" s="81" t="s">
        <v>27</v>
      </c>
      <c r="G9" s="81" t="s">
        <v>204</v>
      </c>
      <c r="H9" s="80">
        <v>95.86</v>
      </c>
      <c r="I9" s="84">
        <v>165.1</v>
      </c>
      <c r="J9" s="85">
        <v>1938.7</v>
      </c>
      <c r="K9" s="86">
        <v>5380</v>
      </c>
      <c r="L9" s="83">
        <v>0.58</v>
      </c>
      <c r="M9" s="81" t="s">
        <v>24</v>
      </c>
      <c r="N9" s="81">
        <v>0</v>
      </c>
      <c r="Q9" s="85">
        <v>165.1</v>
      </c>
      <c r="R9" s="85">
        <v>676.5</v>
      </c>
      <c r="S9" s="83">
        <v>0.4</v>
      </c>
      <c r="T9" s="85">
        <v>356.6</v>
      </c>
      <c r="U9" s="85">
        <v>513.6</v>
      </c>
      <c r="V9" s="83">
        <v>0.52</v>
      </c>
      <c r="W9" s="85">
        <v>452.6</v>
      </c>
      <c r="X9" s="85">
        <v>487.8</v>
      </c>
      <c r="Y9" s="83">
        <v>0.55</v>
      </c>
      <c r="Z9" s="85">
        <v>535</v>
      </c>
      <c r="AA9" s="85">
        <v>494.9</v>
      </c>
      <c r="AB9" s="83">
        <v>0.54</v>
      </c>
      <c r="AC9" s="85">
        <v>619.1</v>
      </c>
      <c r="AD9" s="85">
        <v>471.1</v>
      </c>
      <c r="AE9" s="83">
        <v>0.57</v>
      </c>
      <c r="AF9" s="85">
        <v>699.5</v>
      </c>
      <c r="AG9" s="85">
        <v>477</v>
      </c>
      <c r="AH9" s="83">
        <v>0.56</v>
      </c>
      <c r="AI9" s="85">
        <v>780.8</v>
      </c>
      <c r="AJ9" s="85">
        <v>476.3</v>
      </c>
      <c r="AK9" s="83">
        <v>0.56</v>
      </c>
      <c r="AL9" s="85">
        <v>862.1</v>
      </c>
      <c r="AM9" s="85">
        <v>479.2</v>
      </c>
      <c r="AN9" s="83">
        <v>0.56</v>
      </c>
      <c r="AO9" s="85">
        <v>945.8</v>
      </c>
      <c r="AP9" s="85">
        <v>498.2</v>
      </c>
      <c r="AQ9" s="83">
        <v>0.54</v>
      </c>
      <c r="AR9" s="85">
        <v>1036.6</v>
      </c>
      <c r="AS9" s="85">
        <v>505.2</v>
      </c>
      <c r="AT9" s="83">
        <v>0.53</v>
      </c>
      <c r="AU9" s="85">
        <v>1133.3</v>
      </c>
      <c r="AV9" s="85">
        <v>506.8</v>
      </c>
      <c r="AW9" s="83">
        <v>0.53</v>
      </c>
      <c r="AX9" s="85">
        <v>1229.8</v>
      </c>
      <c r="AY9" s="85">
        <v>484.5</v>
      </c>
      <c r="AZ9" s="83">
        <v>0.56</v>
      </c>
      <c r="BA9" s="85">
        <v>1314.9</v>
      </c>
      <c r="BB9" s="85">
        <v>392</v>
      </c>
      <c r="BC9" s="83">
        <v>0.69</v>
      </c>
      <c r="BD9" s="85">
        <v>1370.4</v>
      </c>
      <c r="BE9" s="85">
        <v>152</v>
      </c>
      <c r="BF9" s="83">
        <v>1.77</v>
      </c>
      <c r="BG9" s="85">
        <v>1385.2</v>
      </c>
      <c r="BH9" s="85">
        <v>159.8</v>
      </c>
      <c r="BI9" s="83">
        <v>1.68</v>
      </c>
      <c r="BJ9" s="85">
        <v>1401.2</v>
      </c>
      <c r="BK9" s="85">
        <v>189.2</v>
      </c>
      <c r="BL9" s="83">
        <v>1.42</v>
      </c>
      <c r="BM9" s="85">
        <v>1425.7</v>
      </c>
      <c r="BN9" s="85">
        <v>465.9</v>
      </c>
      <c r="BO9" s="83">
        <v>0.58</v>
      </c>
      <c r="BP9" s="85">
        <v>1508.5</v>
      </c>
      <c r="BQ9" s="85">
        <v>560</v>
      </c>
      <c r="BR9" s="83">
        <v>0.48</v>
      </c>
      <c r="BS9" s="85">
        <v>1608.8</v>
      </c>
      <c r="BT9" s="85">
        <v>596.7</v>
      </c>
      <c r="BU9" s="83">
        <v>0.45</v>
      </c>
      <c r="BV9" s="85">
        <v>1718.5</v>
      </c>
      <c r="BW9" s="85">
        <v>761.1</v>
      </c>
      <c r="BX9" s="83">
        <v>0.35</v>
      </c>
      <c r="BY9" s="85">
        <v>1938.7</v>
      </c>
      <c r="CF9" s="83"/>
      <c r="CG9" s="83"/>
      <c r="CH9" s="83"/>
      <c r="CI9" s="83"/>
    </row>
    <row r="10" spans="1:87" ht="12.75">
      <c r="A10" s="80" t="s">
        <v>93</v>
      </c>
      <c r="B10" s="81" t="s">
        <v>5</v>
      </c>
      <c r="C10" s="82">
        <v>13</v>
      </c>
      <c r="D10" s="80" t="s">
        <v>96</v>
      </c>
      <c r="E10" s="81" t="s">
        <v>97</v>
      </c>
      <c r="F10" s="81" t="s">
        <v>27</v>
      </c>
      <c r="G10" s="81" t="s">
        <v>204</v>
      </c>
      <c r="H10" s="80">
        <v>98.52</v>
      </c>
      <c r="I10" s="84">
        <v>250.5</v>
      </c>
      <c r="J10" s="85">
        <v>2624.8</v>
      </c>
      <c r="K10" s="86">
        <v>10100</v>
      </c>
      <c r="L10" s="83">
        <v>0.69</v>
      </c>
      <c r="M10" s="81" t="s">
        <v>25</v>
      </c>
      <c r="N10" s="81">
        <v>0</v>
      </c>
      <c r="O10" s="85">
        <v>250.5</v>
      </c>
      <c r="P10" s="85">
        <v>1865</v>
      </c>
      <c r="Q10" s="85">
        <v>250.5</v>
      </c>
      <c r="R10" s="85">
        <v>969.6</v>
      </c>
      <c r="S10" s="83">
        <v>0.52</v>
      </c>
      <c r="T10" s="85">
        <v>479.9</v>
      </c>
      <c r="U10" s="85">
        <v>782.7</v>
      </c>
      <c r="V10" s="83">
        <v>0.65</v>
      </c>
      <c r="W10" s="85">
        <v>604.9</v>
      </c>
      <c r="X10" s="85">
        <v>775.9</v>
      </c>
      <c r="Y10" s="83">
        <v>0.65</v>
      </c>
      <c r="Z10" s="85">
        <v>730.2</v>
      </c>
      <c r="AA10" s="85">
        <v>764.3</v>
      </c>
      <c r="AB10" s="83">
        <v>0.66</v>
      </c>
      <c r="AC10" s="85">
        <v>853.8</v>
      </c>
      <c r="AD10" s="85">
        <v>740.8</v>
      </c>
      <c r="AE10" s="83">
        <v>0.68</v>
      </c>
      <c r="AF10" s="85">
        <v>965.4</v>
      </c>
      <c r="AG10" s="85">
        <v>478.9</v>
      </c>
      <c r="AH10" s="83">
        <v>1.05</v>
      </c>
      <c r="AI10" s="85">
        <v>1032.5</v>
      </c>
      <c r="AJ10" s="85">
        <v>512</v>
      </c>
      <c r="AK10" s="83">
        <v>0.99</v>
      </c>
      <c r="AL10" s="85">
        <v>1100.9</v>
      </c>
      <c r="AM10" s="85">
        <v>745.5</v>
      </c>
      <c r="AN10" s="83">
        <v>0.68</v>
      </c>
      <c r="AO10" s="85">
        <v>1215.2</v>
      </c>
      <c r="AP10" s="85">
        <v>718.9</v>
      </c>
      <c r="AQ10" s="83">
        <v>0.7</v>
      </c>
      <c r="AR10" s="85">
        <v>1324.9</v>
      </c>
      <c r="AS10" s="85">
        <v>766.2</v>
      </c>
      <c r="AT10" s="83">
        <v>0.66</v>
      </c>
      <c r="AU10" s="85">
        <v>1449.2</v>
      </c>
      <c r="AV10" s="85">
        <v>714.8</v>
      </c>
      <c r="AW10" s="83">
        <v>0.71</v>
      </c>
      <c r="AX10" s="85">
        <v>1554.1</v>
      </c>
      <c r="AY10" s="85">
        <v>730.5</v>
      </c>
      <c r="AZ10" s="83">
        <v>0.69</v>
      </c>
      <c r="BA10" s="85">
        <v>1665.8</v>
      </c>
      <c r="BB10" s="85">
        <v>711.1</v>
      </c>
      <c r="BC10" s="83">
        <v>0.71</v>
      </c>
      <c r="BD10" s="85">
        <v>1771.6</v>
      </c>
      <c r="BE10" s="85">
        <v>740.3</v>
      </c>
      <c r="BF10" s="83">
        <v>0.68</v>
      </c>
      <c r="BG10" s="85">
        <v>1885.8</v>
      </c>
      <c r="BH10" s="85">
        <v>745</v>
      </c>
      <c r="BI10" s="83">
        <v>0.68</v>
      </c>
      <c r="BJ10" s="85">
        <v>2002.5</v>
      </c>
      <c r="BK10" s="85">
        <v>705.9</v>
      </c>
      <c r="BL10" s="83">
        <v>0.72</v>
      </c>
      <c r="BM10" s="85">
        <v>2105</v>
      </c>
      <c r="BN10" s="85">
        <v>725.1</v>
      </c>
      <c r="BO10" s="83">
        <v>0.7</v>
      </c>
      <c r="BP10" s="85">
        <v>2215.8</v>
      </c>
      <c r="BQ10" s="85">
        <v>728.4</v>
      </c>
      <c r="BR10" s="83">
        <v>0.69</v>
      </c>
      <c r="BS10" s="85">
        <v>2325.3</v>
      </c>
      <c r="BT10" s="85">
        <v>784.7</v>
      </c>
      <c r="BU10" s="83">
        <v>0.64</v>
      </c>
      <c r="BV10" s="85">
        <v>2454.9</v>
      </c>
      <c r="BW10" s="85">
        <v>866.1</v>
      </c>
      <c r="BX10" s="83">
        <v>0.58</v>
      </c>
      <c r="BY10" s="85">
        <v>2624.8</v>
      </c>
      <c r="CF10" s="83"/>
      <c r="CG10" s="83"/>
      <c r="CH10" s="83"/>
      <c r="CI10" s="83"/>
    </row>
    <row r="11" spans="1:87" ht="12.75">
      <c r="A11" s="80" t="s">
        <v>98</v>
      </c>
      <c r="B11" s="81" t="s">
        <v>4</v>
      </c>
      <c r="C11" s="82">
        <v>501</v>
      </c>
      <c r="D11" s="80" t="s">
        <v>99</v>
      </c>
      <c r="E11" s="81" t="s">
        <v>100</v>
      </c>
      <c r="F11" s="81" t="s">
        <v>27</v>
      </c>
      <c r="G11" s="81" t="s">
        <v>204</v>
      </c>
      <c r="H11" s="80">
        <v>87.09</v>
      </c>
      <c r="I11" s="84">
        <v>446.2</v>
      </c>
      <c r="J11" s="85">
        <v>8451.1</v>
      </c>
      <c r="K11" s="86">
        <v>24000</v>
      </c>
      <c r="L11" s="83">
        <v>0.38</v>
      </c>
      <c r="M11" s="81" t="s">
        <v>25</v>
      </c>
      <c r="N11" s="81">
        <v>0</v>
      </c>
      <c r="O11" s="85">
        <v>5223</v>
      </c>
      <c r="P11" s="85">
        <v>8451</v>
      </c>
      <c r="Q11" s="85">
        <v>446.2</v>
      </c>
      <c r="R11" s="85">
        <v>5516.3</v>
      </c>
      <c r="S11" s="83">
        <v>0.22</v>
      </c>
      <c r="T11" s="85">
        <v>1376.2</v>
      </c>
      <c r="U11" s="85">
        <v>5814.7</v>
      </c>
      <c r="V11" s="83">
        <v>0.21</v>
      </c>
      <c r="W11" s="85">
        <v>2353</v>
      </c>
      <c r="X11" s="85">
        <v>4473</v>
      </c>
      <c r="Y11" s="83">
        <v>0.27</v>
      </c>
      <c r="Z11" s="85">
        <v>2886.2</v>
      </c>
      <c r="AA11" s="85">
        <v>5169</v>
      </c>
      <c r="AB11" s="83">
        <v>0.23</v>
      </c>
      <c r="AC11" s="85">
        <v>3636.1</v>
      </c>
      <c r="AD11" s="85">
        <v>5253.4</v>
      </c>
      <c r="AE11" s="83">
        <v>0.23</v>
      </c>
      <c r="AF11" s="85">
        <v>4411.7</v>
      </c>
      <c r="AG11" s="85">
        <v>4552.1</v>
      </c>
      <c r="AH11" s="83">
        <v>0.26</v>
      </c>
      <c r="AI11" s="85">
        <v>4970.3</v>
      </c>
      <c r="AJ11" s="85">
        <v>4241.5</v>
      </c>
      <c r="AK11" s="83">
        <v>0.28</v>
      </c>
      <c r="AL11" s="85">
        <v>5427.3</v>
      </c>
      <c r="AM11" s="85">
        <v>4440.2</v>
      </c>
      <c r="AN11" s="83">
        <v>0.27</v>
      </c>
      <c r="AO11" s="85">
        <v>5937.4</v>
      </c>
      <c r="AP11" s="85">
        <v>4876.3</v>
      </c>
      <c r="AQ11" s="83">
        <v>0.25</v>
      </c>
      <c r="AR11" s="85">
        <v>6603.7</v>
      </c>
      <c r="AS11" s="85">
        <v>4237.1</v>
      </c>
      <c r="AT11" s="83">
        <v>0.28</v>
      </c>
      <c r="AU11" s="85">
        <v>7059.6</v>
      </c>
      <c r="AV11" s="85">
        <v>4313.7</v>
      </c>
      <c r="AW11" s="83">
        <v>0.28</v>
      </c>
      <c r="AX11" s="85">
        <v>7545.4</v>
      </c>
      <c r="AY11" s="85">
        <v>4124.7</v>
      </c>
      <c r="AZ11" s="83">
        <v>0.29</v>
      </c>
      <c r="BA11" s="85">
        <v>8046.6</v>
      </c>
      <c r="BB11" s="85">
        <v>757.2</v>
      </c>
      <c r="BC11" s="83">
        <v>1.58</v>
      </c>
      <c r="BD11" s="85">
        <v>8095.2</v>
      </c>
      <c r="BE11" s="85">
        <v>622.9</v>
      </c>
      <c r="BF11" s="83">
        <v>1.93</v>
      </c>
      <c r="BG11" s="85">
        <v>8124.8</v>
      </c>
      <c r="BH11" s="85">
        <v>578.3</v>
      </c>
      <c r="BI11" s="83">
        <v>2.08</v>
      </c>
      <c r="BJ11" s="85">
        <v>8148.7</v>
      </c>
      <c r="BK11" s="85">
        <v>566.8</v>
      </c>
      <c r="BL11" s="83">
        <v>2.12</v>
      </c>
      <c r="BM11" s="85">
        <v>8171</v>
      </c>
      <c r="BN11" s="85">
        <v>564.8</v>
      </c>
      <c r="BO11" s="83">
        <v>2.12</v>
      </c>
      <c r="BP11" s="85">
        <v>8193.1</v>
      </c>
      <c r="BQ11" s="85">
        <v>605.1</v>
      </c>
      <c r="BR11" s="83">
        <v>1.98</v>
      </c>
      <c r="BS11" s="85">
        <v>8218</v>
      </c>
      <c r="BT11" s="85">
        <v>716.1</v>
      </c>
      <c r="BU11" s="83">
        <v>1.68</v>
      </c>
      <c r="BV11" s="85">
        <v>8255.4</v>
      </c>
      <c r="BW11" s="85">
        <v>1259.9</v>
      </c>
      <c r="BX11" s="83">
        <v>0.95</v>
      </c>
      <c r="BY11" s="85">
        <v>8451.1</v>
      </c>
      <c r="CF11" s="83"/>
      <c r="CG11" s="83"/>
      <c r="CH11" s="83"/>
      <c r="CI11" s="83"/>
    </row>
    <row r="12" spans="1:87" ht="12.75">
      <c r="A12" s="80" t="s">
        <v>98</v>
      </c>
      <c r="B12" s="81" t="s">
        <v>4</v>
      </c>
      <c r="C12" s="82">
        <v>501</v>
      </c>
      <c r="D12" s="80" t="s">
        <v>99</v>
      </c>
      <c r="E12" s="81" t="s">
        <v>101</v>
      </c>
      <c r="F12" s="81" t="s">
        <v>27</v>
      </c>
      <c r="G12" s="81" t="s">
        <v>204</v>
      </c>
      <c r="H12" s="80">
        <v>87.09</v>
      </c>
      <c r="I12" s="84">
        <v>446.2</v>
      </c>
      <c r="J12" s="85">
        <v>8451.1</v>
      </c>
      <c r="K12" s="86">
        <v>24000</v>
      </c>
      <c r="L12" s="83">
        <v>0.38</v>
      </c>
      <c r="M12" s="81" t="s">
        <v>25</v>
      </c>
      <c r="N12" s="81">
        <v>0</v>
      </c>
      <c r="O12" s="85">
        <v>3814</v>
      </c>
      <c r="P12" s="85">
        <v>5223</v>
      </c>
      <c r="Q12" s="85">
        <v>446.2</v>
      </c>
      <c r="R12" s="85">
        <v>5516.3</v>
      </c>
      <c r="S12" s="83">
        <v>0.22</v>
      </c>
      <c r="T12" s="85">
        <v>1376.2</v>
      </c>
      <c r="U12" s="85">
        <v>5814.7</v>
      </c>
      <c r="V12" s="83">
        <v>0.21</v>
      </c>
      <c r="W12" s="85">
        <v>2353</v>
      </c>
      <c r="X12" s="85">
        <v>4473</v>
      </c>
      <c r="Y12" s="83">
        <v>0.27</v>
      </c>
      <c r="Z12" s="85">
        <v>2886.2</v>
      </c>
      <c r="AA12" s="85">
        <v>5169</v>
      </c>
      <c r="AB12" s="83">
        <v>0.23</v>
      </c>
      <c r="AC12" s="85">
        <v>3636.1</v>
      </c>
      <c r="AD12" s="85">
        <v>5253.4</v>
      </c>
      <c r="AE12" s="83">
        <v>0.23</v>
      </c>
      <c r="AF12" s="85">
        <v>4411.7</v>
      </c>
      <c r="AG12" s="85">
        <v>4552.1</v>
      </c>
      <c r="AH12" s="83">
        <v>0.26</v>
      </c>
      <c r="AI12" s="85">
        <v>4970.3</v>
      </c>
      <c r="AJ12" s="85">
        <v>4241.5</v>
      </c>
      <c r="AK12" s="83">
        <v>0.28</v>
      </c>
      <c r="AL12" s="85">
        <v>5427.3</v>
      </c>
      <c r="AM12" s="85">
        <v>4440.2</v>
      </c>
      <c r="AN12" s="83">
        <v>0.27</v>
      </c>
      <c r="AO12" s="85">
        <v>5937.4</v>
      </c>
      <c r="AP12" s="85">
        <v>4876.3</v>
      </c>
      <c r="AQ12" s="83">
        <v>0.25</v>
      </c>
      <c r="AR12" s="85">
        <v>6603.7</v>
      </c>
      <c r="AS12" s="85">
        <v>4237.1</v>
      </c>
      <c r="AT12" s="83">
        <v>0.28</v>
      </c>
      <c r="AU12" s="85">
        <v>7059.6</v>
      </c>
      <c r="AV12" s="85">
        <v>4313.7</v>
      </c>
      <c r="AW12" s="83">
        <v>0.28</v>
      </c>
      <c r="AX12" s="85">
        <v>7545.4</v>
      </c>
      <c r="AY12" s="85">
        <v>4124.7</v>
      </c>
      <c r="AZ12" s="83">
        <v>0.29</v>
      </c>
      <c r="BA12" s="85">
        <v>8046.6</v>
      </c>
      <c r="BB12" s="85">
        <v>757.2</v>
      </c>
      <c r="BC12" s="83">
        <v>1.58</v>
      </c>
      <c r="BD12" s="85">
        <v>8095.2</v>
      </c>
      <c r="BE12" s="85">
        <v>622.9</v>
      </c>
      <c r="BF12" s="83">
        <v>1.93</v>
      </c>
      <c r="BG12" s="85">
        <v>8124.8</v>
      </c>
      <c r="BH12" s="85">
        <v>578.3</v>
      </c>
      <c r="BI12" s="83">
        <v>2.08</v>
      </c>
      <c r="BJ12" s="85">
        <v>8148.7</v>
      </c>
      <c r="BK12" s="85">
        <v>566.8</v>
      </c>
      <c r="BL12" s="83">
        <v>2.12</v>
      </c>
      <c r="BM12" s="85">
        <v>8171</v>
      </c>
      <c r="BN12" s="85">
        <v>564.8</v>
      </c>
      <c r="BO12" s="83">
        <v>2.12</v>
      </c>
      <c r="BP12" s="85">
        <v>8193.1</v>
      </c>
      <c r="BQ12" s="85">
        <v>605.1</v>
      </c>
      <c r="BR12" s="83">
        <v>1.98</v>
      </c>
      <c r="BS12" s="85">
        <v>8218</v>
      </c>
      <c r="BT12" s="85">
        <v>716.1</v>
      </c>
      <c r="BU12" s="83">
        <v>1.68</v>
      </c>
      <c r="BV12" s="85">
        <v>8255.4</v>
      </c>
      <c r="BW12" s="85">
        <v>1259.9</v>
      </c>
      <c r="BX12" s="83">
        <v>0.95</v>
      </c>
      <c r="BY12" s="85">
        <v>8451.1</v>
      </c>
      <c r="CF12" s="83"/>
      <c r="CG12" s="83"/>
      <c r="CH12" s="83"/>
      <c r="CI12" s="83"/>
    </row>
    <row r="13" spans="1:87" ht="12.75">
      <c r="A13" s="80" t="s">
        <v>98</v>
      </c>
      <c r="B13" s="81" t="s">
        <v>4</v>
      </c>
      <c r="C13" s="82">
        <v>501</v>
      </c>
      <c r="D13" s="80" t="s">
        <v>99</v>
      </c>
      <c r="E13" s="81" t="s">
        <v>102</v>
      </c>
      <c r="F13" s="81" t="s">
        <v>27</v>
      </c>
      <c r="G13" s="81" t="s">
        <v>204</v>
      </c>
      <c r="H13" s="80">
        <v>87.09</v>
      </c>
      <c r="I13" s="84">
        <v>446.2</v>
      </c>
      <c r="J13" s="85">
        <v>8451.1</v>
      </c>
      <c r="K13" s="86">
        <v>24000</v>
      </c>
      <c r="L13" s="83">
        <v>0.38</v>
      </c>
      <c r="M13" s="81" t="s">
        <v>25</v>
      </c>
      <c r="N13" s="81">
        <v>0</v>
      </c>
      <c r="O13" s="85">
        <v>446.2</v>
      </c>
      <c r="P13" s="85">
        <v>3814</v>
      </c>
      <c r="Q13" s="85">
        <v>446.2</v>
      </c>
      <c r="R13" s="85">
        <v>5516.3</v>
      </c>
      <c r="S13" s="83">
        <v>0.22</v>
      </c>
      <c r="T13" s="85">
        <v>1376.2</v>
      </c>
      <c r="U13" s="85">
        <v>5814.7</v>
      </c>
      <c r="V13" s="83">
        <v>0.21</v>
      </c>
      <c r="W13" s="85">
        <v>2353</v>
      </c>
      <c r="X13" s="85">
        <v>4473</v>
      </c>
      <c r="Y13" s="83">
        <v>0.27</v>
      </c>
      <c r="Z13" s="85">
        <v>2886.2</v>
      </c>
      <c r="AA13" s="85">
        <v>5169</v>
      </c>
      <c r="AB13" s="83">
        <v>0.23</v>
      </c>
      <c r="AC13" s="85">
        <v>3636.1</v>
      </c>
      <c r="AD13" s="85">
        <v>5253.4</v>
      </c>
      <c r="AE13" s="83">
        <v>0.23</v>
      </c>
      <c r="AF13" s="85">
        <v>4411.7</v>
      </c>
      <c r="AG13" s="85">
        <v>4552.1</v>
      </c>
      <c r="AH13" s="83">
        <v>0.26</v>
      </c>
      <c r="AI13" s="85">
        <v>4970.3</v>
      </c>
      <c r="AJ13" s="85">
        <v>4241.5</v>
      </c>
      <c r="AK13" s="83">
        <v>0.28</v>
      </c>
      <c r="AL13" s="85">
        <v>5427.3</v>
      </c>
      <c r="AM13" s="85">
        <v>4440.2</v>
      </c>
      <c r="AN13" s="83">
        <v>0.27</v>
      </c>
      <c r="AO13" s="85">
        <v>5937.4</v>
      </c>
      <c r="AP13" s="85">
        <v>4876.3</v>
      </c>
      <c r="AQ13" s="83">
        <v>0.25</v>
      </c>
      <c r="AR13" s="85">
        <v>6603.7</v>
      </c>
      <c r="AS13" s="85">
        <v>4237.1</v>
      </c>
      <c r="AT13" s="83">
        <v>0.28</v>
      </c>
      <c r="AU13" s="85">
        <v>7059.6</v>
      </c>
      <c r="AV13" s="85">
        <v>4313.7</v>
      </c>
      <c r="AW13" s="83">
        <v>0.28</v>
      </c>
      <c r="AX13" s="85">
        <v>7545.4</v>
      </c>
      <c r="AY13" s="85">
        <v>4124.7</v>
      </c>
      <c r="AZ13" s="83">
        <v>0.29</v>
      </c>
      <c r="BA13" s="85">
        <v>8046.6</v>
      </c>
      <c r="BB13" s="85">
        <v>757.2</v>
      </c>
      <c r="BC13" s="83">
        <v>1.58</v>
      </c>
      <c r="BD13" s="85">
        <v>8095.2</v>
      </c>
      <c r="BE13" s="85">
        <v>622.9</v>
      </c>
      <c r="BF13" s="83">
        <v>1.93</v>
      </c>
      <c r="BG13" s="85">
        <v>8124.8</v>
      </c>
      <c r="BH13" s="85">
        <v>578.3</v>
      </c>
      <c r="BI13" s="83">
        <v>2.08</v>
      </c>
      <c r="BJ13" s="85">
        <v>8148.7</v>
      </c>
      <c r="BK13" s="85">
        <v>566.8</v>
      </c>
      <c r="BL13" s="83">
        <v>2.12</v>
      </c>
      <c r="BM13" s="85">
        <v>8171</v>
      </c>
      <c r="BN13" s="85">
        <v>564.8</v>
      </c>
      <c r="BO13" s="83">
        <v>2.12</v>
      </c>
      <c r="BP13" s="85">
        <v>8193.1</v>
      </c>
      <c r="BQ13" s="85">
        <v>605.1</v>
      </c>
      <c r="BR13" s="83">
        <v>1.98</v>
      </c>
      <c r="BS13" s="85">
        <v>8218</v>
      </c>
      <c r="BT13" s="85">
        <v>716.1</v>
      </c>
      <c r="BU13" s="83">
        <v>1.68</v>
      </c>
      <c r="BV13" s="85">
        <v>8255.4</v>
      </c>
      <c r="BW13" s="85">
        <v>1259.9</v>
      </c>
      <c r="BX13" s="83">
        <v>0.95</v>
      </c>
      <c r="BY13" s="85">
        <v>8451.1</v>
      </c>
      <c r="CF13" s="83"/>
      <c r="CG13" s="83"/>
      <c r="CH13" s="83"/>
      <c r="CI13" s="83"/>
    </row>
    <row r="14" spans="1:87" ht="12.75">
      <c r="A14" s="80" t="s">
        <v>98</v>
      </c>
      <c r="B14" s="81" t="s">
        <v>4</v>
      </c>
      <c r="C14" s="82">
        <v>501</v>
      </c>
      <c r="D14" s="80" t="s">
        <v>99</v>
      </c>
      <c r="E14" s="81" t="s">
        <v>103</v>
      </c>
      <c r="F14" s="81" t="s">
        <v>27</v>
      </c>
      <c r="G14" s="81" t="s">
        <v>204</v>
      </c>
      <c r="H14" s="80">
        <v>12.25</v>
      </c>
      <c r="I14" s="84">
        <v>341.2</v>
      </c>
      <c r="J14" s="85">
        <v>7850.9</v>
      </c>
      <c r="K14" s="86">
        <v>24000</v>
      </c>
      <c r="L14" s="83">
        <v>0.39</v>
      </c>
      <c r="M14" s="81" t="s">
        <v>24</v>
      </c>
      <c r="N14" s="81">
        <v>0</v>
      </c>
      <c r="Q14" s="85">
        <v>341.2</v>
      </c>
      <c r="R14" s="85">
        <v>4835.4</v>
      </c>
      <c r="S14" s="83">
        <v>0.25</v>
      </c>
      <c r="T14" s="85">
        <v>1114.3</v>
      </c>
      <c r="U14" s="85">
        <v>3591.5</v>
      </c>
      <c r="V14" s="83">
        <v>0.33</v>
      </c>
      <c r="W14" s="85">
        <v>1423.3</v>
      </c>
      <c r="X14" s="85">
        <v>3848.8</v>
      </c>
      <c r="Y14" s="83">
        <v>0.31</v>
      </c>
      <c r="Z14" s="85">
        <v>1833.8</v>
      </c>
      <c r="AA14" s="85">
        <v>1607.9</v>
      </c>
      <c r="AB14" s="83">
        <v>0.75</v>
      </c>
      <c r="AC14" s="85">
        <v>1974.1</v>
      </c>
      <c r="AD14" s="85">
        <v>562.6</v>
      </c>
      <c r="AE14" s="83">
        <v>2.13</v>
      </c>
      <c r="AF14" s="85">
        <v>1994.2</v>
      </c>
      <c r="AG14" s="85">
        <v>520.8</v>
      </c>
      <c r="AH14" s="83">
        <v>2.3</v>
      </c>
      <c r="AI14" s="85">
        <v>2012.2</v>
      </c>
      <c r="AJ14" s="85">
        <v>539.8</v>
      </c>
      <c r="AK14" s="83">
        <v>2.22</v>
      </c>
      <c r="AL14" s="85">
        <v>2032.2</v>
      </c>
      <c r="AM14" s="85">
        <v>582.7</v>
      </c>
      <c r="AN14" s="83">
        <v>2.06</v>
      </c>
      <c r="AO14" s="85">
        <v>2055.8</v>
      </c>
      <c r="AP14" s="85">
        <v>687.5</v>
      </c>
      <c r="AQ14" s="83">
        <v>1.75</v>
      </c>
      <c r="AR14" s="85">
        <v>2091.9</v>
      </c>
      <c r="AS14" s="85">
        <v>1781.9</v>
      </c>
      <c r="AT14" s="83">
        <v>0.67</v>
      </c>
      <c r="AU14" s="85">
        <v>2244.3</v>
      </c>
      <c r="AV14" s="85">
        <v>3829.5</v>
      </c>
      <c r="AW14" s="83">
        <v>0.31</v>
      </c>
      <c r="AX14" s="85">
        <v>2658.8</v>
      </c>
      <c r="AY14" s="85">
        <v>3899.7</v>
      </c>
      <c r="AZ14" s="83">
        <v>0.31</v>
      </c>
      <c r="BA14" s="85">
        <v>3086.6</v>
      </c>
      <c r="BB14" s="85">
        <v>3970.8</v>
      </c>
      <c r="BC14" s="83">
        <v>0.3</v>
      </c>
      <c r="BD14" s="85">
        <v>3559</v>
      </c>
      <c r="BE14" s="85">
        <v>3966.7</v>
      </c>
      <c r="BF14" s="83">
        <v>0.3</v>
      </c>
      <c r="BG14" s="85">
        <v>3997.3</v>
      </c>
      <c r="BH14" s="85">
        <v>3874.7</v>
      </c>
      <c r="BI14" s="83">
        <v>0.31</v>
      </c>
      <c r="BJ14" s="85">
        <v>4401.8</v>
      </c>
      <c r="BK14" s="85">
        <v>3832.6</v>
      </c>
      <c r="BL14" s="83">
        <v>0.31</v>
      </c>
      <c r="BM14" s="85">
        <v>4801.4</v>
      </c>
      <c r="BN14" s="85">
        <v>4020</v>
      </c>
      <c r="BO14" s="83">
        <v>0.3</v>
      </c>
      <c r="BP14" s="85">
        <v>5247.1</v>
      </c>
      <c r="BQ14" s="85">
        <v>5154.6</v>
      </c>
      <c r="BR14" s="83">
        <v>0.23</v>
      </c>
      <c r="BS14" s="85">
        <v>6087.9</v>
      </c>
      <c r="BT14" s="85">
        <v>4731.6</v>
      </c>
      <c r="BU14" s="83">
        <v>0.25</v>
      </c>
      <c r="BV14" s="85">
        <v>6799.7</v>
      </c>
      <c r="BW14" s="85">
        <v>5581.1</v>
      </c>
      <c r="BX14" s="83">
        <v>0.22</v>
      </c>
      <c r="BY14" s="85">
        <v>7850.9</v>
      </c>
      <c r="CF14" s="83"/>
      <c r="CG14" s="83"/>
      <c r="CH14" s="83"/>
      <c r="CI14" s="83"/>
    </row>
    <row r="15" spans="1:87" ht="12.75">
      <c r="A15" s="80" t="s">
        <v>98</v>
      </c>
      <c r="B15" s="81" t="s">
        <v>3</v>
      </c>
      <c r="C15" s="82">
        <v>22</v>
      </c>
      <c r="D15" s="80" t="s">
        <v>99</v>
      </c>
      <c r="E15" s="81" t="s">
        <v>104</v>
      </c>
      <c r="F15" s="81" t="s">
        <v>27</v>
      </c>
      <c r="G15" s="81" t="s">
        <v>204</v>
      </c>
      <c r="H15" s="80">
        <v>19.96</v>
      </c>
      <c r="I15" s="84">
        <v>256.2</v>
      </c>
      <c r="J15" s="85">
        <v>16392</v>
      </c>
      <c r="K15" s="86">
        <v>27000</v>
      </c>
      <c r="L15" s="83">
        <v>0.25</v>
      </c>
      <c r="M15" s="81" t="s">
        <v>25</v>
      </c>
      <c r="N15" s="81">
        <v>0</v>
      </c>
      <c r="O15" s="85">
        <v>12357</v>
      </c>
      <c r="P15" s="85">
        <v>13970</v>
      </c>
      <c r="Q15" s="85">
        <v>256.2</v>
      </c>
      <c r="R15" s="85">
        <v>8878.5</v>
      </c>
      <c r="S15" s="83">
        <v>0.15</v>
      </c>
      <c r="T15" s="85">
        <v>2101</v>
      </c>
      <c r="U15" s="85">
        <v>8767.6</v>
      </c>
      <c r="V15" s="83">
        <v>0.15</v>
      </c>
      <c r="W15" s="85">
        <v>3892.3</v>
      </c>
      <c r="X15" s="85">
        <v>8224</v>
      </c>
      <c r="Y15" s="83">
        <v>0.16</v>
      </c>
      <c r="Z15" s="85">
        <v>5354.2</v>
      </c>
      <c r="AA15" s="85">
        <v>7998</v>
      </c>
      <c r="AB15" s="83">
        <v>0.17</v>
      </c>
      <c r="AC15" s="85">
        <v>6761.6</v>
      </c>
      <c r="AD15" s="85">
        <v>6933.6</v>
      </c>
      <c r="AE15" s="83">
        <v>0.19</v>
      </c>
      <c r="AF15" s="85">
        <v>7666.1</v>
      </c>
      <c r="AG15" s="85">
        <v>7944.6</v>
      </c>
      <c r="AH15" s="83">
        <v>0.17</v>
      </c>
      <c r="AI15" s="85">
        <v>9004.5</v>
      </c>
      <c r="AJ15" s="85">
        <v>7333.6</v>
      </c>
      <c r="AK15" s="83">
        <v>0.18</v>
      </c>
      <c r="AL15" s="85">
        <v>10133.9</v>
      </c>
      <c r="AM15" s="85">
        <v>6831.3</v>
      </c>
      <c r="AN15" s="83">
        <v>0.2</v>
      </c>
      <c r="AO15" s="85">
        <v>11035.7</v>
      </c>
      <c r="AP15" s="85">
        <v>7042</v>
      </c>
      <c r="AQ15" s="83">
        <v>0.19</v>
      </c>
      <c r="AR15" s="85">
        <v>12058.8</v>
      </c>
      <c r="AS15" s="85">
        <v>6980.8</v>
      </c>
      <c r="AT15" s="83">
        <v>0.19</v>
      </c>
      <c r="AU15" s="85">
        <v>13019.9</v>
      </c>
      <c r="AV15" s="85">
        <v>6405.7</v>
      </c>
      <c r="AW15" s="83">
        <v>0.21</v>
      </c>
      <c r="AX15" s="85">
        <v>13810.9</v>
      </c>
      <c r="AY15" s="85">
        <v>6551.4</v>
      </c>
      <c r="AZ15" s="83">
        <v>0.21</v>
      </c>
      <c r="BA15" s="85">
        <v>14652.9</v>
      </c>
      <c r="BB15" s="85">
        <v>6388</v>
      </c>
      <c r="BC15" s="83">
        <v>0.21</v>
      </c>
      <c r="BD15" s="85">
        <v>15422.5</v>
      </c>
      <c r="BE15" s="85">
        <v>5218.9</v>
      </c>
      <c r="BF15" s="83">
        <v>0.26</v>
      </c>
      <c r="BG15" s="85">
        <v>15880.6</v>
      </c>
      <c r="BH15" s="85">
        <v>2574.2</v>
      </c>
      <c r="BI15" s="83">
        <v>0.52</v>
      </c>
      <c r="BJ15" s="85">
        <v>16149.6</v>
      </c>
      <c r="BK15" s="85">
        <v>932.1</v>
      </c>
      <c r="BL15" s="83">
        <v>1.45</v>
      </c>
      <c r="BM15" s="85">
        <v>16189</v>
      </c>
      <c r="BN15" s="85">
        <v>908.4</v>
      </c>
      <c r="BO15" s="83">
        <v>1.49</v>
      </c>
      <c r="BP15" s="85">
        <v>16225.8</v>
      </c>
      <c r="BQ15" s="85">
        <v>919</v>
      </c>
      <c r="BR15" s="83">
        <v>1.47</v>
      </c>
      <c r="BS15" s="85">
        <v>16263</v>
      </c>
      <c r="BT15" s="85">
        <v>967.4</v>
      </c>
      <c r="BU15" s="83">
        <v>1.4</v>
      </c>
      <c r="BV15" s="85">
        <v>16303.1</v>
      </c>
      <c r="BW15" s="85">
        <v>1264.3</v>
      </c>
      <c r="BX15" s="83">
        <v>1.07</v>
      </c>
      <c r="BY15" s="85">
        <v>16392</v>
      </c>
      <c r="CF15" s="83"/>
      <c r="CG15" s="83"/>
      <c r="CH15" s="83"/>
      <c r="CI15" s="83"/>
    </row>
    <row r="16" spans="1:87" ht="12.75">
      <c r="A16" s="80" t="s">
        <v>98</v>
      </c>
      <c r="B16" s="81" t="s">
        <v>3</v>
      </c>
      <c r="C16" s="82">
        <v>22</v>
      </c>
      <c r="D16" s="80" t="s">
        <v>99</v>
      </c>
      <c r="E16" s="81" t="s">
        <v>105</v>
      </c>
      <c r="F16" s="81" t="s">
        <v>27</v>
      </c>
      <c r="G16" s="81" t="s">
        <v>204</v>
      </c>
      <c r="H16" s="80">
        <v>19.96</v>
      </c>
      <c r="I16" s="84">
        <v>256.2</v>
      </c>
      <c r="J16" s="85">
        <v>16392</v>
      </c>
      <c r="K16" s="86">
        <v>27000</v>
      </c>
      <c r="L16" s="83">
        <v>0.25</v>
      </c>
      <c r="M16" s="81" t="s">
        <v>25</v>
      </c>
      <c r="N16" s="81">
        <v>0</v>
      </c>
      <c r="O16" s="85">
        <v>8178</v>
      </c>
      <c r="P16" s="85">
        <v>12357</v>
      </c>
      <c r="Q16" s="85">
        <v>256.2</v>
      </c>
      <c r="R16" s="85">
        <v>8878.5</v>
      </c>
      <c r="S16" s="83">
        <v>0.15</v>
      </c>
      <c r="T16" s="85">
        <v>2101</v>
      </c>
      <c r="U16" s="85">
        <v>8767.6</v>
      </c>
      <c r="V16" s="83">
        <v>0.15</v>
      </c>
      <c r="W16" s="85">
        <v>3892.3</v>
      </c>
      <c r="X16" s="85">
        <v>8224</v>
      </c>
      <c r="Y16" s="83">
        <v>0.16</v>
      </c>
      <c r="Z16" s="85">
        <v>5354.2</v>
      </c>
      <c r="AA16" s="85">
        <v>7998</v>
      </c>
      <c r="AB16" s="83">
        <v>0.17</v>
      </c>
      <c r="AC16" s="85">
        <v>6761.6</v>
      </c>
      <c r="AD16" s="85">
        <v>6933.6</v>
      </c>
      <c r="AE16" s="83">
        <v>0.19</v>
      </c>
      <c r="AF16" s="85">
        <v>7666.1</v>
      </c>
      <c r="AG16" s="85">
        <v>7944.6</v>
      </c>
      <c r="AH16" s="83">
        <v>0.17</v>
      </c>
      <c r="AI16" s="85">
        <v>9004.5</v>
      </c>
      <c r="AJ16" s="85">
        <v>7333.6</v>
      </c>
      <c r="AK16" s="83">
        <v>0.18</v>
      </c>
      <c r="AL16" s="85">
        <v>10133.9</v>
      </c>
      <c r="AM16" s="85">
        <v>6831.3</v>
      </c>
      <c r="AN16" s="83">
        <v>0.2</v>
      </c>
      <c r="AO16" s="85">
        <v>11035.7</v>
      </c>
      <c r="AP16" s="85">
        <v>7042</v>
      </c>
      <c r="AQ16" s="83">
        <v>0.19</v>
      </c>
      <c r="AR16" s="85">
        <v>12058.8</v>
      </c>
      <c r="AS16" s="85">
        <v>6980.8</v>
      </c>
      <c r="AT16" s="83">
        <v>0.19</v>
      </c>
      <c r="AU16" s="85">
        <v>13019.9</v>
      </c>
      <c r="AV16" s="85">
        <v>6405.7</v>
      </c>
      <c r="AW16" s="83">
        <v>0.21</v>
      </c>
      <c r="AX16" s="85">
        <v>13810.9</v>
      </c>
      <c r="AY16" s="85">
        <v>6551.4</v>
      </c>
      <c r="AZ16" s="83">
        <v>0.21</v>
      </c>
      <c r="BA16" s="85">
        <v>14652.9</v>
      </c>
      <c r="BB16" s="85">
        <v>6388</v>
      </c>
      <c r="BC16" s="83">
        <v>0.21</v>
      </c>
      <c r="BD16" s="85">
        <v>15422.5</v>
      </c>
      <c r="BE16" s="85">
        <v>5218.9</v>
      </c>
      <c r="BF16" s="83">
        <v>0.26</v>
      </c>
      <c r="BG16" s="85">
        <v>15880.6</v>
      </c>
      <c r="BH16" s="85">
        <v>2574.2</v>
      </c>
      <c r="BI16" s="83">
        <v>0.52</v>
      </c>
      <c r="BJ16" s="85">
        <v>16149.6</v>
      </c>
      <c r="BK16" s="85">
        <v>932.1</v>
      </c>
      <c r="BL16" s="83">
        <v>1.45</v>
      </c>
      <c r="BM16" s="85">
        <v>16189</v>
      </c>
      <c r="BN16" s="85">
        <v>908.4</v>
      </c>
      <c r="BO16" s="83">
        <v>1.49</v>
      </c>
      <c r="BP16" s="85">
        <v>16225.8</v>
      </c>
      <c r="BQ16" s="85">
        <v>919</v>
      </c>
      <c r="BR16" s="83">
        <v>1.47</v>
      </c>
      <c r="BS16" s="85">
        <v>16263</v>
      </c>
      <c r="BT16" s="85">
        <v>967.4</v>
      </c>
      <c r="BU16" s="83">
        <v>1.4</v>
      </c>
      <c r="BV16" s="85">
        <v>16303.1</v>
      </c>
      <c r="BW16" s="85">
        <v>1264.3</v>
      </c>
      <c r="BX16" s="83">
        <v>1.07</v>
      </c>
      <c r="BY16" s="85">
        <v>16392</v>
      </c>
      <c r="CF16" s="83"/>
      <c r="CG16" s="83"/>
      <c r="CH16" s="83"/>
      <c r="CI16" s="83"/>
    </row>
    <row r="17" spans="1:87" ht="12.75">
      <c r="A17" s="80" t="s">
        <v>106</v>
      </c>
      <c r="B17" s="81" t="s">
        <v>5</v>
      </c>
      <c r="C17" s="82">
        <v>87</v>
      </c>
      <c r="D17" s="80" t="s">
        <v>86</v>
      </c>
      <c r="E17" s="81" t="s">
        <v>107</v>
      </c>
      <c r="F17" s="81" t="s">
        <v>27</v>
      </c>
      <c r="G17" s="81" t="s">
        <v>204</v>
      </c>
      <c r="H17" s="80">
        <v>25.51</v>
      </c>
      <c r="I17" s="84">
        <v>336</v>
      </c>
      <c r="J17" s="85">
        <v>3807</v>
      </c>
      <c r="K17" s="86">
        <v>14100</v>
      </c>
      <c r="L17" s="83">
        <v>0.8</v>
      </c>
      <c r="M17" s="81" t="s">
        <v>24</v>
      </c>
      <c r="N17" s="81">
        <v>0</v>
      </c>
      <c r="Q17" s="85">
        <v>336</v>
      </c>
      <c r="R17" s="85">
        <v>1211.1</v>
      </c>
      <c r="S17" s="83">
        <v>0.58</v>
      </c>
      <c r="T17" s="85">
        <v>686.5</v>
      </c>
      <c r="U17" s="85">
        <v>1064.6</v>
      </c>
      <c r="V17" s="83">
        <v>0.66</v>
      </c>
      <c r="W17" s="85">
        <v>941.1</v>
      </c>
      <c r="X17" s="85">
        <v>1008.1</v>
      </c>
      <c r="Y17" s="83">
        <v>0.7</v>
      </c>
      <c r="Z17" s="85">
        <v>1156.6</v>
      </c>
      <c r="AA17" s="85">
        <v>875.8</v>
      </c>
      <c r="AB17" s="83">
        <v>0.81</v>
      </c>
      <c r="AC17" s="85">
        <v>1310.3</v>
      </c>
      <c r="AD17" s="85">
        <v>902.8</v>
      </c>
      <c r="AE17" s="83">
        <v>0.78</v>
      </c>
      <c r="AF17" s="85">
        <v>1481.3</v>
      </c>
      <c r="AG17" s="85">
        <v>897.1</v>
      </c>
      <c r="AH17" s="83">
        <v>0.79</v>
      </c>
      <c r="AI17" s="85">
        <v>1647.5</v>
      </c>
      <c r="AJ17" s="85">
        <v>926.4</v>
      </c>
      <c r="AK17" s="83">
        <v>0.76</v>
      </c>
      <c r="AL17" s="85">
        <v>1826.2</v>
      </c>
      <c r="AM17" s="85">
        <v>871.6</v>
      </c>
      <c r="AN17" s="83">
        <v>0.81</v>
      </c>
      <c r="AO17" s="85">
        <v>1978.2</v>
      </c>
      <c r="AP17" s="85">
        <v>768.4</v>
      </c>
      <c r="AQ17" s="83">
        <v>0.92</v>
      </c>
      <c r="AR17" s="85">
        <v>2087.6</v>
      </c>
      <c r="AS17" s="85">
        <v>556.3</v>
      </c>
      <c r="AT17" s="83">
        <v>1.27</v>
      </c>
      <c r="AU17" s="85">
        <v>2167.5</v>
      </c>
      <c r="AV17" s="85">
        <v>339.6</v>
      </c>
      <c r="AW17" s="83">
        <v>2.08</v>
      </c>
      <c r="AX17" s="85">
        <v>2195.8</v>
      </c>
      <c r="AY17" s="85">
        <v>625.5</v>
      </c>
      <c r="AZ17" s="83">
        <v>1.13</v>
      </c>
      <c r="BA17" s="85">
        <v>2282.8</v>
      </c>
      <c r="BB17" s="85">
        <v>847.1</v>
      </c>
      <c r="BC17" s="83">
        <v>0.83</v>
      </c>
      <c r="BD17" s="85">
        <v>2421.9</v>
      </c>
      <c r="BE17" s="85">
        <v>827.9</v>
      </c>
      <c r="BF17" s="83">
        <v>0.85</v>
      </c>
      <c r="BG17" s="85">
        <v>2550.7</v>
      </c>
      <c r="BH17" s="85">
        <v>808.9</v>
      </c>
      <c r="BI17" s="83">
        <v>0.87</v>
      </c>
      <c r="BJ17" s="85">
        <v>2668</v>
      </c>
      <c r="BK17" s="85">
        <v>856.7</v>
      </c>
      <c r="BL17" s="83">
        <v>0.82</v>
      </c>
      <c r="BM17" s="85">
        <v>2804.9</v>
      </c>
      <c r="BN17" s="85">
        <v>941.2</v>
      </c>
      <c r="BO17" s="83">
        <v>0.75</v>
      </c>
      <c r="BP17" s="85">
        <v>2879.3</v>
      </c>
      <c r="BQ17" s="85">
        <v>972.3</v>
      </c>
      <c r="BR17" s="83">
        <v>0.73</v>
      </c>
      <c r="BS17" s="85">
        <v>3176.4</v>
      </c>
      <c r="BT17" s="85">
        <v>1038.7</v>
      </c>
      <c r="BU17" s="83">
        <v>0.68</v>
      </c>
      <c r="BV17" s="85">
        <v>3397.4</v>
      </c>
      <c r="BW17" s="85">
        <v>1306.7</v>
      </c>
      <c r="BX17" s="83">
        <v>0.54</v>
      </c>
      <c r="BY17" s="85">
        <v>3807.4</v>
      </c>
      <c r="CF17" s="83"/>
      <c r="CG17" s="83"/>
      <c r="CH17" s="83"/>
      <c r="CI17" s="83"/>
    </row>
    <row r="18" spans="1:87" ht="12.75">
      <c r="A18" s="80" t="s">
        <v>108</v>
      </c>
      <c r="B18" s="81" t="s">
        <v>4</v>
      </c>
      <c r="C18" s="82">
        <v>501</v>
      </c>
      <c r="D18" s="80" t="s">
        <v>109</v>
      </c>
      <c r="E18" s="81" t="s">
        <v>110</v>
      </c>
      <c r="F18" s="81" t="s">
        <v>27</v>
      </c>
      <c r="G18" s="81" t="s">
        <v>204</v>
      </c>
      <c r="H18" s="80">
        <v>37.42</v>
      </c>
      <c r="I18" s="84">
        <v>225.6</v>
      </c>
      <c r="J18" s="85">
        <v>11374.2</v>
      </c>
      <c r="K18" s="86">
        <v>27600</v>
      </c>
      <c r="L18" s="83">
        <v>0.36</v>
      </c>
      <c r="M18" s="81" t="s">
        <v>25</v>
      </c>
      <c r="N18" s="81">
        <v>0</v>
      </c>
      <c r="O18" s="85">
        <v>7569</v>
      </c>
      <c r="P18" s="85">
        <v>11374.2</v>
      </c>
      <c r="Q18" s="85">
        <v>225.6</v>
      </c>
      <c r="R18" s="85">
        <v>1385</v>
      </c>
      <c r="S18" s="83">
        <v>1</v>
      </c>
      <c r="T18" s="85">
        <v>456.4</v>
      </c>
      <c r="U18" s="85">
        <v>599.1</v>
      </c>
      <c r="V18" s="83">
        <v>2.3</v>
      </c>
      <c r="W18" s="85">
        <v>482.1</v>
      </c>
      <c r="X18" s="85">
        <v>634.1</v>
      </c>
      <c r="Y18" s="83">
        <v>2.18</v>
      </c>
      <c r="Z18" s="85">
        <v>514.7</v>
      </c>
      <c r="AA18" s="85">
        <v>731.5</v>
      </c>
      <c r="AB18" s="83">
        <v>1.89</v>
      </c>
      <c r="AC18" s="85">
        <v>563.6</v>
      </c>
      <c r="AD18" s="85">
        <v>711.8</v>
      </c>
      <c r="AE18" s="83">
        <v>1.94</v>
      </c>
      <c r="AF18" s="85">
        <v>610.4</v>
      </c>
      <c r="AG18" s="85">
        <v>2335.6</v>
      </c>
      <c r="AH18" s="83">
        <v>0.59</v>
      </c>
      <c r="AI18" s="85">
        <v>766.3</v>
      </c>
      <c r="AJ18" s="85">
        <v>3306</v>
      </c>
      <c r="AK18" s="83">
        <v>0.42</v>
      </c>
      <c r="AL18" s="85">
        <v>1006.1</v>
      </c>
      <c r="AM18" s="85">
        <v>3788.8</v>
      </c>
      <c r="AN18" s="83">
        <v>0.36</v>
      </c>
      <c r="AO18" s="85">
        <v>1341.6</v>
      </c>
      <c r="AP18" s="85">
        <v>5533.2</v>
      </c>
      <c r="AQ18" s="83">
        <v>0.25</v>
      </c>
      <c r="AR18" s="85">
        <v>2149.9</v>
      </c>
      <c r="AS18" s="85">
        <v>5299.3</v>
      </c>
      <c r="AT18" s="83">
        <v>0.26</v>
      </c>
      <c r="AU18" s="85">
        <v>2958.3</v>
      </c>
      <c r="AV18" s="85">
        <v>4980.8</v>
      </c>
      <c r="AW18" s="83">
        <v>0.28</v>
      </c>
      <c r="AX18" s="85">
        <v>3681.2</v>
      </c>
      <c r="AY18" s="85">
        <v>5231.6</v>
      </c>
      <c r="AZ18" s="83">
        <v>0.26</v>
      </c>
      <c r="BA18" s="85">
        <v>4500.5</v>
      </c>
      <c r="BB18" s="85">
        <v>6019.8</v>
      </c>
      <c r="BC18" s="83">
        <v>0.23</v>
      </c>
      <c r="BD18" s="85">
        <v>5625.9</v>
      </c>
      <c r="BE18" s="85">
        <v>5260.2</v>
      </c>
      <c r="BF18" s="83">
        <v>0.26</v>
      </c>
      <c r="BG18" s="85">
        <v>6478.5</v>
      </c>
      <c r="BH18" s="85">
        <v>4887.7</v>
      </c>
      <c r="BI18" s="83">
        <v>0.28</v>
      </c>
      <c r="BJ18" s="85">
        <v>7189.1</v>
      </c>
      <c r="BK18" s="85">
        <v>5145.1</v>
      </c>
      <c r="BL18" s="83">
        <v>0.27</v>
      </c>
      <c r="BM18" s="85">
        <v>7996</v>
      </c>
      <c r="BN18" s="85">
        <v>4913.1</v>
      </c>
      <c r="BO18" s="83">
        <v>0.28</v>
      </c>
      <c r="BP18" s="85">
        <v>8741.4</v>
      </c>
      <c r="BQ18" s="85">
        <v>4933.1</v>
      </c>
      <c r="BR18" s="83">
        <v>0.28</v>
      </c>
      <c r="BS18" s="85">
        <v>9423.3</v>
      </c>
      <c r="BT18" s="85">
        <v>4872.1</v>
      </c>
      <c r="BU18" s="83">
        <v>0.28</v>
      </c>
      <c r="BV18" s="85">
        <v>10092.1</v>
      </c>
      <c r="BW18" s="85">
        <v>6155.9</v>
      </c>
      <c r="BX18" s="83">
        <v>0.22</v>
      </c>
      <c r="BY18" s="85">
        <v>11374.2</v>
      </c>
      <c r="CF18" s="83"/>
      <c r="CG18" s="83"/>
      <c r="CH18" s="83"/>
      <c r="CI18" s="83"/>
    </row>
    <row r="19" spans="1:87" ht="12.75">
      <c r="A19" s="80" t="s">
        <v>108</v>
      </c>
      <c r="B19" s="81" t="s">
        <v>4</v>
      </c>
      <c r="C19" s="82">
        <v>501</v>
      </c>
      <c r="D19" s="80" t="s">
        <v>109</v>
      </c>
      <c r="E19" s="81" t="s">
        <v>111</v>
      </c>
      <c r="F19" s="81" t="s">
        <v>27</v>
      </c>
      <c r="G19" s="81" t="s">
        <v>204</v>
      </c>
      <c r="H19" s="80">
        <v>37.42</v>
      </c>
      <c r="I19" s="84">
        <v>225.6</v>
      </c>
      <c r="J19" s="85">
        <v>11374.2</v>
      </c>
      <c r="K19" s="86">
        <v>27600</v>
      </c>
      <c r="L19" s="83">
        <v>0.36</v>
      </c>
      <c r="M19" s="81" t="s">
        <v>25</v>
      </c>
      <c r="N19" s="81">
        <v>0</v>
      </c>
      <c r="O19" s="85">
        <v>5853</v>
      </c>
      <c r="P19" s="85">
        <v>7569</v>
      </c>
      <c r="Q19" s="85">
        <v>225.6</v>
      </c>
      <c r="R19" s="85">
        <v>1385</v>
      </c>
      <c r="S19" s="83">
        <v>1</v>
      </c>
      <c r="T19" s="85">
        <v>456.4</v>
      </c>
      <c r="U19" s="85">
        <v>599.1</v>
      </c>
      <c r="V19" s="83">
        <v>2.3</v>
      </c>
      <c r="W19" s="85">
        <v>482.1</v>
      </c>
      <c r="X19" s="85">
        <v>634.1</v>
      </c>
      <c r="Y19" s="83">
        <v>2.18</v>
      </c>
      <c r="Z19" s="85">
        <v>514.7</v>
      </c>
      <c r="AA19" s="85">
        <v>731.5</v>
      </c>
      <c r="AB19" s="83">
        <v>1.89</v>
      </c>
      <c r="AC19" s="85">
        <v>563.6</v>
      </c>
      <c r="AD19" s="85">
        <v>711.8</v>
      </c>
      <c r="AE19" s="83">
        <v>1.94</v>
      </c>
      <c r="AF19" s="85">
        <v>610.4</v>
      </c>
      <c r="AG19" s="85">
        <v>2335.6</v>
      </c>
      <c r="AH19" s="83">
        <v>0.59</v>
      </c>
      <c r="AI19" s="85">
        <v>766.3</v>
      </c>
      <c r="AJ19" s="85">
        <v>3306</v>
      </c>
      <c r="AK19" s="83">
        <v>0.42</v>
      </c>
      <c r="AL19" s="85">
        <v>1006.1</v>
      </c>
      <c r="AM19" s="85">
        <v>3788.8</v>
      </c>
      <c r="AN19" s="83">
        <v>0.36</v>
      </c>
      <c r="AO19" s="85">
        <v>1341.6</v>
      </c>
      <c r="AP19" s="85">
        <v>5533.2</v>
      </c>
      <c r="AQ19" s="83">
        <v>0.25</v>
      </c>
      <c r="AR19" s="85">
        <v>2149.9</v>
      </c>
      <c r="AS19" s="85">
        <v>5299.3</v>
      </c>
      <c r="AT19" s="83">
        <v>0.26</v>
      </c>
      <c r="AU19" s="85">
        <v>2958.3</v>
      </c>
      <c r="AV19" s="85">
        <v>4980.8</v>
      </c>
      <c r="AW19" s="83">
        <v>0.28</v>
      </c>
      <c r="AX19" s="85">
        <v>3681.2</v>
      </c>
      <c r="AY19" s="85">
        <v>5231.6</v>
      </c>
      <c r="AZ19" s="83">
        <v>0.26</v>
      </c>
      <c r="BA19" s="85">
        <v>4500.5</v>
      </c>
      <c r="BB19" s="85">
        <v>6019.8</v>
      </c>
      <c r="BC19" s="83">
        <v>0.23</v>
      </c>
      <c r="BD19" s="85">
        <v>5625.9</v>
      </c>
      <c r="BE19" s="85">
        <v>5260.2</v>
      </c>
      <c r="BF19" s="83">
        <v>0.26</v>
      </c>
      <c r="BG19" s="85">
        <v>6478.5</v>
      </c>
      <c r="BH19" s="85">
        <v>4887.7</v>
      </c>
      <c r="BI19" s="83">
        <v>0.28</v>
      </c>
      <c r="BJ19" s="85">
        <v>7189.1</v>
      </c>
      <c r="BK19" s="85">
        <v>5145.1</v>
      </c>
      <c r="BL19" s="83">
        <v>0.27</v>
      </c>
      <c r="BM19" s="85">
        <v>7996</v>
      </c>
      <c r="BN19" s="85">
        <v>4913.1</v>
      </c>
      <c r="BO19" s="83">
        <v>0.28</v>
      </c>
      <c r="BP19" s="85">
        <v>8741.4</v>
      </c>
      <c r="BQ19" s="85">
        <v>4933.1</v>
      </c>
      <c r="BR19" s="83">
        <v>0.28</v>
      </c>
      <c r="BS19" s="85">
        <v>9423.3</v>
      </c>
      <c r="BT19" s="85">
        <v>4872.1</v>
      </c>
      <c r="BU19" s="83">
        <v>0.28</v>
      </c>
      <c r="BV19" s="85">
        <v>10092.1</v>
      </c>
      <c r="BW19" s="85">
        <v>6155.9</v>
      </c>
      <c r="BX19" s="83">
        <v>0.22</v>
      </c>
      <c r="BY19" s="85">
        <v>11374.2</v>
      </c>
      <c r="CF19" s="83"/>
      <c r="CG19" s="83"/>
      <c r="CH19" s="83"/>
      <c r="CI19" s="83"/>
    </row>
    <row r="20" spans="1:87" ht="12.75">
      <c r="A20" s="80" t="s">
        <v>108</v>
      </c>
      <c r="B20" s="81" t="s">
        <v>4</v>
      </c>
      <c r="C20" s="82">
        <v>501</v>
      </c>
      <c r="D20" s="80" t="s">
        <v>109</v>
      </c>
      <c r="E20" s="81" t="s">
        <v>112</v>
      </c>
      <c r="F20" s="81" t="s">
        <v>27</v>
      </c>
      <c r="G20" s="81" t="s">
        <v>204</v>
      </c>
      <c r="H20" s="80">
        <v>37.42</v>
      </c>
      <c r="I20" s="84">
        <v>225.6</v>
      </c>
      <c r="J20" s="85">
        <v>11374.2</v>
      </c>
      <c r="K20" s="86">
        <v>27600</v>
      </c>
      <c r="L20" s="83">
        <v>0.36</v>
      </c>
      <c r="M20" s="81" t="s">
        <v>25</v>
      </c>
      <c r="N20" s="81">
        <v>0</v>
      </c>
      <c r="O20" s="85">
        <v>965</v>
      </c>
      <c r="P20" s="85">
        <v>1821</v>
      </c>
      <c r="Q20" s="85">
        <v>225.6</v>
      </c>
      <c r="R20" s="85">
        <v>1385</v>
      </c>
      <c r="S20" s="83">
        <v>1</v>
      </c>
      <c r="T20" s="85">
        <v>456.4</v>
      </c>
      <c r="U20" s="85">
        <v>599.1</v>
      </c>
      <c r="V20" s="83">
        <v>2.3</v>
      </c>
      <c r="W20" s="85">
        <v>482.1</v>
      </c>
      <c r="X20" s="85">
        <v>634.1</v>
      </c>
      <c r="Y20" s="83">
        <v>2.18</v>
      </c>
      <c r="Z20" s="85">
        <v>514.7</v>
      </c>
      <c r="AA20" s="85">
        <v>731.5</v>
      </c>
      <c r="AB20" s="83">
        <v>1.89</v>
      </c>
      <c r="AC20" s="85">
        <v>563.6</v>
      </c>
      <c r="AD20" s="85">
        <v>711.8</v>
      </c>
      <c r="AE20" s="83">
        <v>1.94</v>
      </c>
      <c r="AF20" s="85">
        <v>610.4</v>
      </c>
      <c r="AG20" s="85">
        <v>2335.6</v>
      </c>
      <c r="AH20" s="83">
        <v>0.59</v>
      </c>
      <c r="AI20" s="85">
        <v>766.3</v>
      </c>
      <c r="AJ20" s="85">
        <v>3306</v>
      </c>
      <c r="AK20" s="83">
        <v>0.42</v>
      </c>
      <c r="AL20" s="85">
        <v>1006.1</v>
      </c>
      <c r="AM20" s="85">
        <v>3788.8</v>
      </c>
      <c r="AN20" s="83">
        <v>0.36</v>
      </c>
      <c r="AO20" s="85">
        <v>1341.6</v>
      </c>
      <c r="AP20" s="85">
        <v>5533.2</v>
      </c>
      <c r="AQ20" s="83">
        <v>0.25</v>
      </c>
      <c r="AR20" s="85">
        <v>2149.9</v>
      </c>
      <c r="AS20" s="85">
        <v>5299.3</v>
      </c>
      <c r="AT20" s="83">
        <v>0.26</v>
      </c>
      <c r="AU20" s="85">
        <v>2958.3</v>
      </c>
      <c r="AV20" s="85">
        <v>4980.8</v>
      </c>
      <c r="AW20" s="83">
        <v>0.28</v>
      </c>
      <c r="AX20" s="85">
        <v>3681.2</v>
      </c>
      <c r="AY20" s="85">
        <v>5231.6</v>
      </c>
      <c r="AZ20" s="83">
        <v>0.26</v>
      </c>
      <c r="BA20" s="85">
        <v>4500.5</v>
      </c>
      <c r="BB20" s="85">
        <v>6019.8</v>
      </c>
      <c r="BC20" s="83">
        <v>0.23</v>
      </c>
      <c r="BD20" s="85">
        <v>5625.9</v>
      </c>
      <c r="BE20" s="85">
        <v>5260.2</v>
      </c>
      <c r="BF20" s="83">
        <v>0.26</v>
      </c>
      <c r="BG20" s="85">
        <v>6478.5</v>
      </c>
      <c r="BH20" s="85">
        <v>4887.7</v>
      </c>
      <c r="BI20" s="83">
        <v>0.28</v>
      </c>
      <c r="BJ20" s="85">
        <v>7189.1</v>
      </c>
      <c r="BK20" s="85">
        <v>5145.1</v>
      </c>
      <c r="BL20" s="83">
        <v>0.27</v>
      </c>
      <c r="BM20" s="85">
        <v>7996</v>
      </c>
      <c r="BN20" s="85">
        <v>4913.1</v>
      </c>
      <c r="BO20" s="83">
        <v>0.28</v>
      </c>
      <c r="BP20" s="85">
        <v>8741.4</v>
      </c>
      <c r="BQ20" s="85">
        <v>4933.1</v>
      </c>
      <c r="BR20" s="83">
        <v>0.28</v>
      </c>
      <c r="BS20" s="85">
        <v>9423.3</v>
      </c>
      <c r="BT20" s="85">
        <v>4872.1</v>
      </c>
      <c r="BU20" s="83">
        <v>0.28</v>
      </c>
      <c r="BV20" s="85">
        <v>10092.1</v>
      </c>
      <c r="BW20" s="85">
        <v>6155.9</v>
      </c>
      <c r="BX20" s="83">
        <v>0.22</v>
      </c>
      <c r="BY20" s="85">
        <v>11374.2</v>
      </c>
      <c r="CF20" s="83"/>
      <c r="CG20" s="83"/>
      <c r="CH20" s="83"/>
      <c r="CI20" s="83"/>
    </row>
    <row r="21" spans="1:87" ht="12.75">
      <c r="A21" s="80" t="s">
        <v>108</v>
      </c>
      <c r="B21" s="81" t="s">
        <v>4</v>
      </c>
      <c r="C21" s="82">
        <v>501</v>
      </c>
      <c r="D21" s="80" t="s">
        <v>109</v>
      </c>
      <c r="E21" s="81" t="s">
        <v>113</v>
      </c>
      <c r="F21" s="81" t="s">
        <v>27</v>
      </c>
      <c r="G21" s="81" t="s">
        <v>204</v>
      </c>
      <c r="H21" s="80">
        <v>37.42</v>
      </c>
      <c r="I21" s="84">
        <v>225.6</v>
      </c>
      <c r="J21" s="85">
        <v>11374.2</v>
      </c>
      <c r="K21" s="86">
        <v>27600</v>
      </c>
      <c r="L21" s="83">
        <v>0.36</v>
      </c>
      <c r="M21" s="81" t="s">
        <v>25</v>
      </c>
      <c r="N21" s="81">
        <v>0</v>
      </c>
      <c r="O21" s="85">
        <v>4171</v>
      </c>
      <c r="P21" s="85">
        <v>5853</v>
      </c>
      <c r="Q21" s="85">
        <v>225.6</v>
      </c>
      <c r="R21" s="85">
        <v>1385</v>
      </c>
      <c r="S21" s="83">
        <v>1</v>
      </c>
      <c r="T21" s="85">
        <v>456.4</v>
      </c>
      <c r="U21" s="85">
        <v>599.1</v>
      </c>
      <c r="V21" s="83">
        <v>2.3</v>
      </c>
      <c r="W21" s="85">
        <v>482.1</v>
      </c>
      <c r="X21" s="85">
        <v>634.1</v>
      </c>
      <c r="Y21" s="83">
        <v>2.18</v>
      </c>
      <c r="Z21" s="85">
        <v>514.7</v>
      </c>
      <c r="AA21" s="85">
        <v>731.5</v>
      </c>
      <c r="AB21" s="83">
        <v>1.89</v>
      </c>
      <c r="AC21" s="85">
        <v>563.6</v>
      </c>
      <c r="AD21" s="85">
        <v>711.8</v>
      </c>
      <c r="AE21" s="83">
        <v>1.94</v>
      </c>
      <c r="AF21" s="85">
        <v>610.4</v>
      </c>
      <c r="AG21" s="85">
        <v>2335.6</v>
      </c>
      <c r="AH21" s="83">
        <v>0.59</v>
      </c>
      <c r="AI21" s="85">
        <v>766.3</v>
      </c>
      <c r="AJ21" s="85">
        <v>3306</v>
      </c>
      <c r="AK21" s="83">
        <v>0.42</v>
      </c>
      <c r="AL21" s="85">
        <v>1006.1</v>
      </c>
      <c r="AM21" s="85">
        <v>3788.8</v>
      </c>
      <c r="AN21" s="83">
        <v>0.36</v>
      </c>
      <c r="AO21" s="85">
        <v>1341.6</v>
      </c>
      <c r="AP21" s="85">
        <v>5533.2</v>
      </c>
      <c r="AQ21" s="83">
        <v>0.25</v>
      </c>
      <c r="AR21" s="85">
        <v>2149.9</v>
      </c>
      <c r="AS21" s="85">
        <v>5299.3</v>
      </c>
      <c r="AT21" s="83">
        <v>0.26</v>
      </c>
      <c r="AU21" s="85">
        <v>2958.3</v>
      </c>
      <c r="AV21" s="85">
        <v>4980.8</v>
      </c>
      <c r="AW21" s="83">
        <v>0.28</v>
      </c>
      <c r="AX21" s="85">
        <v>3681.2</v>
      </c>
      <c r="AY21" s="85">
        <v>5231.6</v>
      </c>
      <c r="AZ21" s="83">
        <v>0.26</v>
      </c>
      <c r="BA21" s="85">
        <v>4500.5</v>
      </c>
      <c r="BB21" s="85">
        <v>6019.8</v>
      </c>
      <c r="BC21" s="83">
        <v>0.23</v>
      </c>
      <c r="BD21" s="85">
        <v>5625.9</v>
      </c>
      <c r="BE21" s="85">
        <v>5260.2</v>
      </c>
      <c r="BF21" s="83">
        <v>0.26</v>
      </c>
      <c r="BG21" s="85">
        <v>6478.5</v>
      </c>
      <c r="BH21" s="85">
        <v>4887.7</v>
      </c>
      <c r="BI21" s="83">
        <v>0.28</v>
      </c>
      <c r="BJ21" s="85">
        <v>7189.1</v>
      </c>
      <c r="BK21" s="85">
        <v>5145.1</v>
      </c>
      <c r="BL21" s="83">
        <v>0.27</v>
      </c>
      <c r="BM21" s="85">
        <v>7996</v>
      </c>
      <c r="BN21" s="85">
        <v>4913.1</v>
      </c>
      <c r="BO21" s="83">
        <v>0.28</v>
      </c>
      <c r="BP21" s="85">
        <v>8741.4</v>
      </c>
      <c r="BQ21" s="85">
        <v>4933.1</v>
      </c>
      <c r="BR21" s="83">
        <v>0.28</v>
      </c>
      <c r="BS21" s="85">
        <v>9423.3</v>
      </c>
      <c r="BT21" s="85">
        <v>4872.1</v>
      </c>
      <c r="BU21" s="83">
        <v>0.28</v>
      </c>
      <c r="BV21" s="85">
        <v>10092.1</v>
      </c>
      <c r="BW21" s="85">
        <v>6155.9</v>
      </c>
      <c r="BX21" s="83">
        <v>0.22</v>
      </c>
      <c r="BY21" s="85">
        <v>11374.2</v>
      </c>
      <c r="CF21" s="83"/>
      <c r="CG21" s="83"/>
      <c r="CH21" s="83"/>
      <c r="CI21" s="83"/>
    </row>
    <row r="22" spans="1:87" ht="12.75">
      <c r="A22" s="80" t="s">
        <v>108</v>
      </c>
      <c r="B22" s="81" t="s">
        <v>4</v>
      </c>
      <c r="C22" s="82">
        <v>501</v>
      </c>
      <c r="D22" s="80" t="s">
        <v>109</v>
      </c>
      <c r="E22" s="81" t="s">
        <v>114</v>
      </c>
      <c r="F22" s="81" t="s">
        <v>27</v>
      </c>
      <c r="G22" s="81" t="s">
        <v>204</v>
      </c>
      <c r="H22" s="80">
        <v>37.42</v>
      </c>
      <c r="I22" s="84">
        <v>225.6</v>
      </c>
      <c r="J22" s="85">
        <v>11374.2</v>
      </c>
      <c r="K22" s="86">
        <v>27600</v>
      </c>
      <c r="L22" s="83">
        <v>0.36</v>
      </c>
      <c r="M22" s="81" t="s">
        <v>25</v>
      </c>
      <c r="N22" s="81">
        <v>0</v>
      </c>
      <c r="O22" s="85">
        <v>1821</v>
      </c>
      <c r="P22" s="85">
        <v>4171</v>
      </c>
      <c r="Q22" s="85">
        <v>225.6</v>
      </c>
      <c r="R22" s="85">
        <v>1385</v>
      </c>
      <c r="S22" s="83">
        <v>1</v>
      </c>
      <c r="T22" s="85">
        <v>456.4</v>
      </c>
      <c r="U22" s="85">
        <v>599.1</v>
      </c>
      <c r="V22" s="83">
        <v>2.3</v>
      </c>
      <c r="W22" s="85">
        <v>482.1</v>
      </c>
      <c r="X22" s="85">
        <v>634.1</v>
      </c>
      <c r="Y22" s="83">
        <v>2.18</v>
      </c>
      <c r="Z22" s="85">
        <v>514.7</v>
      </c>
      <c r="AA22" s="85">
        <v>731.5</v>
      </c>
      <c r="AB22" s="83">
        <v>1.89</v>
      </c>
      <c r="AC22" s="85">
        <v>563.6</v>
      </c>
      <c r="AD22" s="85">
        <v>711.8</v>
      </c>
      <c r="AE22" s="83">
        <v>1.94</v>
      </c>
      <c r="AF22" s="85">
        <v>610.4</v>
      </c>
      <c r="AG22" s="85">
        <v>2335.6</v>
      </c>
      <c r="AH22" s="83">
        <v>0.59</v>
      </c>
      <c r="AI22" s="85">
        <v>766.3</v>
      </c>
      <c r="AJ22" s="85">
        <v>3306</v>
      </c>
      <c r="AK22" s="83">
        <v>0.42</v>
      </c>
      <c r="AL22" s="85">
        <v>1006.1</v>
      </c>
      <c r="AM22" s="85">
        <v>3788.8</v>
      </c>
      <c r="AN22" s="83">
        <v>0.36</v>
      </c>
      <c r="AO22" s="85">
        <v>1341.6</v>
      </c>
      <c r="AP22" s="85">
        <v>5533.2</v>
      </c>
      <c r="AQ22" s="83">
        <v>0.25</v>
      </c>
      <c r="AR22" s="85">
        <v>2149.9</v>
      </c>
      <c r="AS22" s="85">
        <v>5299.3</v>
      </c>
      <c r="AT22" s="83">
        <v>0.26</v>
      </c>
      <c r="AU22" s="85">
        <v>2958.3</v>
      </c>
      <c r="AV22" s="85">
        <v>4980.8</v>
      </c>
      <c r="AW22" s="83">
        <v>0.28</v>
      </c>
      <c r="AX22" s="85">
        <v>3681.2</v>
      </c>
      <c r="AY22" s="85">
        <v>5231.6</v>
      </c>
      <c r="AZ22" s="83">
        <v>0.26</v>
      </c>
      <c r="BA22" s="85">
        <v>4500.5</v>
      </c>
      <c r="BB22" s="85">
        <v>6019.8</v>
      </c>
      <c r="BC22" s="83">
        <v>0.23</v>
      </c>
      <c r="BD22" s="85">
        <v>5625.9</v>
      </c>
      <c r="BE22" s="85">
        <v>5260.2</v>
      </c>
      <c r="BF22" s="83">
        <v>0.26</v>
      </c>
      <c r="BG22" s="85">
        <v>6478.5</v>
      </c>
      <c r="BH22" s="85">
        <v>4887.7</v>
      </c>
      <c r="BI22" s="83">
        <v>0.28</v>
      </c>
      <c r="BJ22" s="85">
        <v>7189.1</v>
      </c>
      <c r="BK22" s="85">
        <v>5145.1</v>
      </c>
      <c r="BL22" s="83">
        <v>0.27</v>
      </c>
      <c r="BM22" s="85">
        <v>7996</v>
      </c>
      <c r="BN22" s="85">
        <v>4913.1</v>
      </c>
      <c r="BO22" s="83">
        <v>0.28</v>
      </c>
      <c r="BP22" s="85">
        <v>8741.4</v>
      </c>
      <c r="BQ22" s="85">
        <v>4933.1</v>
      </c>
      <c r="BR22" s="83">
        <v>0.28</v>
      </c>
      <c r="BS22" s="85">
        <v>9423.3</v>
      </c>
      <c r="BT22" s="85">
        <v>4872.1</v>
      </c>
      <c r="BU22" s="83">
        <v>0.28</v>
      </c>
      <c r="BV22" s="85">
        <v>10092.1</v>
      </c>
      <c r="BW22" s="85">
        <v>6155.9</v>
      </c>
      <c r="BX22" s="83">
        <v>0.22</v>
      </c>
      <c r="BY22" s="85">
        <v>11374.2</v>
      </c>
      <c r="CF22" s="83"/>
      <c r="CG22" s="83"/>
      <c r="CH22" s="83"/>
      <c r="CI22" s="83"/>
    </row>
    <row r="23" spans="8:87" ht="12.75">
      <c r="H23" s="80"/>
      <c r="N23" s="81"/>
      <c r="CF23" s="83"/>
      <c r="CG23" s="83"/>
      <c r="CH23" s="83"/>
      <c r="CI23" s="83"/>
    </row>
    <row r="24" spans="8:87" ht="12.75">
      <c r="H24" s="80"/>
      <c r="N24" s="81"/>
      <c r="CF24" s="83"/>
      <c r="CG24" s="83"/>
      <c r="CH24" s="83"/>
      <c r="CI24" s="83"/>
    </row>
    <row r="25" spans="14:87" ht="12.75">
      <c r="N25" s="81"/>
      <c r="CF25" s="83"/>
      <c r="CG25" s="83"/>
      <c r="CH25" s="83"/>
      <c r="CI25" s="83"/>
    </row>
    <row r="26" spans="14:87" ht="12.75">
      <c r="N26" s="81"/>
      <c r="CF26" s="83"/>
      <c r="CG26" s="83"/>
      <c r="CH26" s="83"/>
      <c r="CI26" s="83"/>
    </row>
    <row r="27" spans="8:87" ht="12.75">
      <c r="H27" s="80"/>
      <c r="N27" s="81"/>
      <c r="CF27" s="83"/>
      <c r="CG27" s="83"/>
      <c r="CH27" s="83"/>
      <c r="CI27" s="83"/>
    </row>
    <row r="28" spans="8:87" ht="12.75">
      <c r="H28" s="80"/>
      <c r="N28" s="81"/>
      <c r="CF28" s="83"/>
      <c r="CG28" s="83"/>
      <c r="CH28" s="83"/>
      <c r="CI28" s="83"/>
    </row>
    <row r="29" spans="14:87" ht="12.75">
      <c r="N29" s="81"/>
      <c r="CF29" s="83"/>
      <c r="CG29" s="83"/>
      <c r="CH29" s="83"/>
      <c r="CI29" s="83"/>
    </row>
    <row r="30" spans="8:87" ht="12.75">
      <c r="H30" s="80"/>
      <c r="N30" s="81"/>
      <c r="CF30" s="83"/>
      <c r="CG30" s="83"/>
      <c r="CH30" s="83"/>
      <c r="CI30" s="83"/>
    </row>
    <row r="31" spans="8:87" ht="12.75">
      <c r="H31" s="80"/>
      <c r="K31" s="80"/>
      <c r="L31" s="80"/>
      <c r="N31" s="81"/>
      <c r="CF31" s="83"/>
      <c r="CG31" s="83"/>
      <c r="CH31" s="83"/>
      <c r="CI31" s="83"/>
    </row>
    <row r="32" spans="14:87" ht="12.75">
      <c r="N32" s="81"/>
      <c r="CF32" s="83"/>
      <c r="CG32" s="83"/>
      <c r="CH32" s="83"/>
      <c r="CI32" s="83"/>
    </row>
    <row r="33" spans="8:87" ht="12.75">
      <c r="H33" s="80"/>
      <c r="N33" s="81"/>
      <c r="CF33" s="83"/>
      <c r="CG33" s="83"/>
      <c r="CH33" s="83"/>
      <c r="CI33" s="83"/>
    </row>
    <row r="34" spans="8:87" ht="12.75">
      <c r="H34" s="80"/>
      <c r="N34" s="81"/>
      <c r="CF34" s="83"/>
      <c r="CG34" s="83"/>
      <c r="CH34" s="83"/>
      <c r="CI34" s="83"/>
    </row>
    <row r="35" spans="14:87" ht="12.75">
      <c r="N35" s="81"/>
      <c r="CF35" s="83"/>
      <c r="CG35" s="83"/>
      <c r="CH35" s="83"/>
      <c r="CI35" s="83"/>
    </row>
    <row r="36" spans="14:87" ht="12.75">
      <c r="N36" s="81"/>
      <c r="CF36" s="83"/>
      <c r="CG36" s="83"/>
      <c r="CH36" s="83"/>
      <c r="CI36" s="83"/>
    </row>
    <row r="37" spans="8:87" ht="12.75">
      <c r="H37" s="80"/>
      <c r="K37" s="80"/>
      <c r="L37" s="80"/>
      <c r="N37" s="81"/>
      <c r="CF37" s="83"/>
      <c r="CG37" s="83"/>
      <c r="CH37" s="83"/>
      <c r="CI37" s="83"/>
    </row>
    <row r="38" spans="8:87" ht="12.75">
      <c r="H38" s="80"/>
      <c r="N38" s="81"/>
      <c r="CF38" s="83"/>
      <c r="CG38" s="83"/>
      <c r="CH38" s="83"/>
      <c r="CI38" s="83"/>
    </row>
    <row r="39" spans="8:87" ht="12.75">
      <c r="H39" s="80"/>
      <c r="K39" s="80"/>
      <c r="L39" s="80"/>
      <c r="N39" s="81"/>
      <c r="CF39" s="83"/>
      <c r="CG39" s="83"/>
      <c r="CH39" s="83"/>
      <c r="CI39" s="83"/>
    </row>
    <row r="40" spans="8:87" ht="12.75">
      <c r="H40" s="80"/>
      <c r="K40" s="80"/>
      <c r="L40" s="80"/>
      <c r="N40" s="81"/>
      <c r="CF40" s="83"/>
      <c r="CG40" s="83"/>
      <c r="CH40" s="83"/>
      <c r="CI40" s="83"/>
    </row>
    <row r="41" spans="14:87" ht="12.75">
      <c r="N41" s="81"/>
      <c r="CF41" s="83"/>
      <c r="CG41" s="83"/>
      <c r="CH41" s="83"/>
      <c r="CI41" s="83"/>
    </row>
    <row r="42" spans="14:87" ht="12.75">
      <c r="N42" s="81"/>
      <c r="CF42" s="83"/>
      <c r="CG42" s="83"/>
      <c r="CH42" s="83"/>
      <c r="CI42" s="83"/>
    </row>
    <row r="43" spans="14:87" ht="12.75">
      <c r="N43" s="81"/>
      <c r="CF43" s="83"/>
      <c r="CG43" s="83"/>
      <c r="CH43" s="83"/>
      <c r="CI43" s="83"/>
    </row>
    <row r="44" spans="14:87" ht="12.75">
      <c r="N44" s="81"/>
      <c r="CF44" s="83"/>
      <c r="CG44" s="83"/>
      <c r="CH44" s="83"/>
      <c r="CI44" s="83"/>
    </row>
    <row r="45" spans="14:87" ht="12.75">
      <c r="N45" s="81"/>
      <c r="CF45" s="83"/>
      <c r="CG45" s="83"/>
      <c r="CH45" s="83"/>
      <c r="CI45" s="83"/>
    </row>
    <row r="46" spans="14:87" ht="12.75">
      <c r="N46" s="81"/>
      <c r="CF46" s="83"/>
      <c r="CG46" s="83"/>
      <c r="CH46" s="83"/>
      <c r="CI46" s="83"/>
    </row>
    <row r="47" spans="14:87" ht="12.75">
      <c r="N47" s="81"/>
      <c r="CF47" s="83"/>
      <c r="CG47" s="83"/>
      <c r="CH47" s="83"/>
      <c r="CI47" s="83"/>
    </row>
    <row r="48" spans="8:87" ht="12.75">
      <c r="H48" s="80"/>
      <c r="N48" s="81"/>
      <c r="CF48" s="83"/>
      <c r="CG48" s="83"/>
      <c r="CH48" s="83"/>
      <c r="CI48" s="83"/>
    </row>
    <row r="49" spans="8:87" ht="12.75">
      <c r="H49" s="80"/>
      <c r="N49" s="81"/>
      <c r="CF49" s="83"/>
      <c r="CG49" s="83"/>
      <c r="CH49" s="83"/>
      <c r="CI49" s="83"/>
    </row>
    <row r="50" spans="14:87" ht="12.75">
      <c r="N50" s="81"/>
      <c r="CF50" s="83"/>
      <c r="CG50" s="83"/>
      <c r="CH50" s="83"/>
      <c r="CI50" s="83"/>
    </row>
    <row r="51" spans="8:87" ht="12.75">
      <c r="H51" s="80"/>
      <c r="N51" s="81"/>
      <c r="CF51" s="83"/>
      <c r="CG51" s="83"/>
      <c r="CH51" s="83"/>
      <c r="CI51" s="83"/>
    </row>
    <row r="52" spans="8:87" ht="12.75">
      <c r="H52" s="80"/>
      <c r="N52" s="81"/>
      <c r="CF52" s="83"/>
      <c r="CG52" s="83"/>
      <c r="CH52" s="83"/>
      <c r="CI52" s="83"/>
    </row>
    <row r="53" spans="8:87" ht="12.75">
      <c r="H53" s="80"/>
      <c r="N53" s="81"/>
      <c r="CF53" s="83"/>
      <c r="CG53" s="83"/>
      <c r="CH53" s="83"/>
      <c r="CI53" s="83"/>
    </row>
    <row r="54" spans="8:87" ht="12.75">
      <c r="H54" s="80"/>
      <c r="N54" s="81"/>
      <c r="CF54" s="83"/>
      <c r="CG54" s="83"/>
      <c r="CH54" s="83"/>
      <c r="CI54" s="83"/>
    </row>
    <row r="55" spans="8:87" ht="12.75">
      <c r="H55" s="80"/>
      <c r="N55" s="81"/>
      <c r="CF55" s="83"/>
      <c r="CG55" s="83"/>
      <c r="CH55" s="83"/>
      <c r="CI55" s="83"/>
    </row>
    <row r="56" spans="8:87" ht="12.75">
      <c r="H56" s="80"/>
      <c r="N56" s="81"/>
      <c r="CF56" s="83"/>
      <c r="CG56" s="83"/>
      <c r="CH56" s="83"/>
      <c r="CI56" s="83"/>
    </row>
    <row r="57" spans="14:87" ht="12.75">
      <c r="N57" s="81"/>
      <c r="CF57" s="83"/>
      <c r="CG57" s="83"/>
      <c r="CH57" s="83"/>
      <c r="CI57" s="83"/>
    </row>
    <row r="58" spans="14:87" ht="12.75">
      <c r="N58" s="81"/>
      <c r="CF58" s="83"/>
      <c r="CG58" s="83"/>
      <c r="CH58" s="83"/>
      <c r="CI58" s="83"/>
    </row>
    <row r="59" spans="14:87" ht="12.75">
      <c r="N59" s="81"/>
      <c r="CF59" s="83"/>
      <c r="CG59" s="83"/>
      <c r="CH59" s="83"/>
      <c r="CI59" s="83"/>
    </row>
    <row r="60" spans="14:87" ht="12.75">
      <c r="N60" s="81"/>
      <c r="CF60" s="83"/>
      <c r="CG60" s="83"/>
      <c r="CH60" s="83"/>
      <c r="CI60" s="83"/>
    </row>
    <row r="61" spans="14:87" ht="12.75">
      <c r="N61" s="81"/>
      <c r="CF61" s="83"/>
      <c r="CG61" s="83"/>
      <c r="CH61" s="83"/>
      <c r="CI61" s="83"/>
    </row>
    <row r="62" spans="8:87" ht="12.75">
      <c r="H62" s="80"/>
      <c r="N62" s="81"/>
      <c r="CF62" s="83"/>
      <c r="CG62" s="83"/>
      <c r="CH62" s="83"/>
      <c r="CI62" s="83"/>
    </row>
    <row r="63" spans="8:87" ht="12.75">
      <c r="H63" s="80"/>
      <c r="N63" s="81"/>
      <c r="CF63" s="83"/>
      <c r="CG63" s="83"/>
      <c r="CH63" s="83"/>
      <c r="CI63" s="83"/>
    </row>
    <row r="64" spans="14:87" ht="12.75">
      <c r="N64" s="81"/>
      <c r="CF64" s="83"/>
      <c r="CG64" s="83"/>
      <c r="CH64" s="83"/>
      <c r="CI64" s="83"/>
    </row>
    <row r="65" spans="14:87" ht="12.75">
      <c r="N65" s="81"/>
      <c r="CF65" s="83"/>
      <c r="CG65" s="83"/>
      <c r="CH65" s="83"/>
      <c r="CI65" s="83"/>
    </row>
    <row r="66" spans="14:87" ht="12.75">
      <c r="N66" s="81"/>
      <c r="CF66" s="83"/>
      <c r="CG66" s="83"/>
      <c r="CH66" s="83"/>
      <c r="CI66" s="83"/>
    </row>
    <row r="67" spans="14:87" ht="12.75">
      <c r="N67" s="81"/>
      <c r="CF67" s="83"/>
      <c r="CG67" s="83"/>
      <c r="CH67" s="83"/>
      <c r="CI67" s="83"/>
    </row>
    <row r="68" spans="14:87" ht="12.75">
      <c r="N68" s="81"/>
      <c r="CF68" s="83"/>
      <c r="CG68" s="83"/>
      <c r="CH68" s="83"/>
      <c r="CI68" s="83"/>
    </row>
    <row r="69" spans="14:87" ht="12.75">
      <c r="N69" s="81"/>
      <c r="CF69" s="83"/>
      <c r="CG69" s="83"/>
      <c r="CH69" s="83"/>
      <c r="CI69" s="83"/>
    </row>
    <row r="70" spans="14:87" ht="12.75">
      <c r="N70" s="81"/>
      <c r="CF70" s="83"/>
      <c r="CG70" s="83"/>
      <c r="CH70" s="83"/>
      <c r="CI70" s="83"/>
    </row>
    <row r="71" spans="14:87" ht="12.75">
      <c r="N71" s="81"/>
      <c r="CF71" s="83"/>
      <c r="CG71" s="83"/>
      <c r="CH71" s="83"/>
      <c r="CI71" s="83"/>
    </row>
    <row r="72" spans="14:87" ht="12.75">
      <c r="N72" s="81"/>
      <c r="CF72" s="83"/>
      <c r="CG72" s="83"/>
      <c r="CH72" s="83"/>
      <c r="CI72" s="83"/>
    </row>
    <row r="73" spans="14:87" ht="12.75">
      <c r="N73" s="81"/>
      <c r="CF73" s="83"/>
      <c r="CG73" s="83"/>
      <c r="CH73" s="83"/>
      <c r="CI73" s="83"/>
    </row>
    <row r="74" spans="14:87" ht="12.75">
      <c r="N74" s="81"/>
      <c r="CF74" s="83"/>
      <c r="CG74" s="83"/>
      <c r="CH74" s="83"/>
      <c r="CI74" s="83"/>
    </row>
    <row r="75" spans="14:87" ht="12.75">
      <c r="N75" s="81"/>
      <c r="CF75" s="83"/>
      <c r="CG75" s="83"/>
      <c r="CH75" s="83"/>
      <c r="CI75" s="83"/>
    </row>
    <row r="76" spans="14:87" ht="12.75">
      <c r="N76" s="81"/>
      <c r="CF76" s="83"/>
      <c r="CG76" s="83"/>
      <c r="CH76" s="83"/>
      <c r="CI76" s="83"/>
    </row>
    <row r="80" spans="14:87" ht="12.75">
      <c r="N80" s="81"/>
      <c r="CF80" s="83"/>
      <c r="CG80" s="83"/>
      <c r="CH80" s="83"/>
      <c r="CI80" s="83"/>
    </row>
    <row r="81" spans="14:87" ht="12.75">
      <c r="N81" s="81"/>
      <c r="CF81" s="83"/>
      <c r="CG81" s="83"/>
      <c r="CH81" s="83"/>
      <c r="CI81" s="83"/>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T81"/>
  <sheetViews>
    <sheetView zoomScale="75" zoomScaleNormal="75" workbookViewId="0" topLeftCell="A1">
      <selection activeCell="A3" sqref="A3"/>
    </sheetView>
  </sheetViews>
  <sheetFormatPr defaultColWidth="9.00390625" defaultRowHeight="12.75"/>
  <cols>
    <col min="1" max="1" width="11.75390625" style="44" bestFit="1" customWidth="1"/>
    <col min="2" max="2" width="16.25390625" style="48" customWidth="1"/>
    <col min="3" max="3" width="9.625" style="93" bestFit="1" customWidth="1"/>
    <col min="4" max="4" width="22.875" style="44" bestFit="1" customWidth="1"/>
    <col min="5" max="5" width="16.375" style="48" customWidth="1"/>
    <col min="6" max="6" width="9.00390625" style="48" customWidth="1"/>
    <col min="7" max="7" width="11.75390625" style="48" customWidth="1"/>
    <col min="8" max="8" width="9.00390625" style="44" customWidth="1"/>
    <col min="9" max="9" width="9.75390625" style="94" customWidth="1"/>
    <col min="10" max="11" width="8.375" style="95" bestFit="1" customWidth="1"/>
    <col min="12" max="12" width="9.375" style="96" bestFit="1" customWidth="1"/>
    <col min="13" max="13" width="8.50390625" style="94" customWidth="1"/>
    <col min="14" max="14" width="12.25390625" style="97" customWidth="1"/>
    <col min="15" max="15" width="8.375" style="98" bestFit="1" customWidth="1"/>
    <col min="16" max="16" width="9.125" style="95" customWidth="1"/>
    <col min="17" max="17" width="8.25390625" style="95" customWidth="1"/>
    <col min="18" max="18" width="9.375" style="95" customWidth="1"/>
    <col min="19" max="19" width="9.125" style="95" customWidth="1"/>
    <col min="20" max="20" width="8.25390625" style="95" customWidth="1"/>
    <col min="21" max="21" width="9.375" style="95" customWidth="1"/>
    <col min="22" max="22" width="9.125" style="95" customWidth="1"/>
    <col min="23" max="23" width="8.25390625" style="95" customWidth="1"/>
    <col min="24" max="24" width="9.375" style="95" customWidth="1"/>
    <col min="25" max="25" width="9.125" style="95" customWidth="1"/>
    <col min="26" max="26" width="8.25390625" style="95" customWidth="1"/>
    <col min="27" max="27" width="9.375" style="95" customWidth="1"/>
    <col min="28" max="28" width="9.125" style="95" customWidth="1"/>
    <col min="29" max="29" width="8.25390625" style="95" customWidth="1"/>
    <col min="30" max="30" width="9.375" style="95" customWidth="1"/>
    <col min="31" max="31" width="9.125" style="95" customWidth="1"/>
    <col min="32" max="32" width="8.25390625" style="95" customWidth="1"/>
    <col min="33" max="33" width="9.375" style="95" customWidth="1"/>
    <col min="34" max="34" width="9.125" style="95" customWidth="1"/>
    <col min="35" max="35" width="8.25390625" style="95" customWidth="1"/>
    <col min="36" max="36" width="9.375" style="95" customWidth="1"/>
    <col min="37" max="37" width="9.125" style="95" customWidth="1"/>
    <col min="38" max="38" width="8.25390625" style="95" customWidth="1"/>
    <col min="39" max="39" width="9.375" style="95" customWidth="1"/>
    <col min="40" max="40" width="9.125" style="95" customWidth="1"/>
    <col min="41" max="41" width="8.25390625" style="95" customWidth="1"/>
    <col min="42" max="42" width="9.375" style="95" customWidth="1"/>
    <col min="43" max="43" width="9.125" style="95" customWidth="1"/>
    <col min="44" max="44" width="8.25390625" style="95" customWidth="1"/>
    <col min="45" max="45" width="9.375" style="95" customWidth="1"/>
    <col min="46" max="46" width="9.125" style="95" customWidth="1"/>
    <col min="47" max="47" width="8.25390625" style="95" customWidth="1"/>
    <col min="48" max="48" width="9.375" style="95" customWidth="1"/>
    <col min="49" max="49" width="9.125" style="95" customWidth="1"/>
    <col min="50" max="50" width="8.25390625" style="95" customWidth="1"/>
    <col min="51" max="51" width="9.375" style="95" customWidth="1"/>
    <col min="52" max="52" width="9.125" style="95" customWidth="1"/>
    <col min="53" max="53" width="8.25390625" style="95" customWidth="1"/>
    <col min="54" max="54" width="9.375" style="95" customWidth="1"/>
    <col min="55" max="55" width="9.125" style="95" customWidth="1"/>
    <col min="56" max="56" width="8.25390625" style="95" customWidth="1"/>
    <col min="57" max="57" width="9.375" style="95" customWidth="1"/>
    <col min="58" max="58" width="9.125" style="95" customWidth="1"/>
    <col min="59" max="59" width="8.25390625" style="95" customWidth="1"/>
    <col min="60" max="60" width="9.375" style="95" customWidth="1"/>
    <col min="61" max="61" width="9.125" style="95" customWidth="1"/>
    <col min="62" max="62" width="8.25390625" style="95" customWidth="1"/>
    <col min="63" max="63" width="9.375" style="95" customWidth="1"/>
    <col min="64" max="64" width="9.125" style="95" customWidth="1"/>
    <col min="65" max="65" width="8.25390625" style="95" customWidth="1"/>
    <col min="66" max="66" width="9.375" style="95" customWidth="1"/>
    <col min="67" max="67" width="9.125" style="95" customWidth="1"/>
    <col min="68" max="68" width="8.25390625" style="95" customWidth="1"/>
    <col min="69" max="69" width="9.375" style="95" customWidth="1"/>
    <col min="70" max="70" width="9.125" style="95" customWidth="1"/>
    <col min="71" max="71" width="8.25390625" style="95" customWidth="1"/>
    <col min="72" max="72" width="9.375" style="95" customWidth="1"/>
    <col min="73" max="73" width="9.125" style="95" customWidth="1"/>
    <col min="74" max="74" width="8.25390625" style="95" customWidth="1"/>
    <col min="75" max="75" width="9.375" style="95" customWidth="1"/>
    <col min="76" max="76" width="9.125" style="95" customWidth="1"/>
    <col min="77" max="77" width="9.00390625" style="4" customWidth="1"/>
    <col min="78" max="79" width="10.625" style="4" customWidth="1"/>
    <col min="80" max="80" width="11.50390625" style="4" customWidth="1"/>
    <col min="81" max="81" width="11.875" style="4" customWidth="1"/>
    <col min="82" max="82" width="11.625" style="4" customWidth="1"/>
    <col min="83" max="86" width="9.00390625" style="4" customWidth="1"/>
    <col min="87" max="96" width="9.00390625" style="14" customWidth="1"/>
    <col min="97" max="124" width="9.00390625" style="15" customWidth="1"/>
    <col min="125" max="16384" width="9.00390625" style="4" customWidth="1"/>
  </cols>
  <sheetData>
    <row r="1" spans="1:124" s="120" customFormat="1" ht="76.5">
      <c r="A1" s="125" t="s">
        <v>0</v>
      </c>
      <c r="B1" s="125" t="s">
        <v>135</v>
      </c>
      <c r="C1" s="126" t="s">
        <v>136</v>
      </c>
      <c r="D1" s="125" t="s">
        <v>1</v>
      </c>
      <c r="E1" s="125" t="s">
        <v>137</v>
      </c>
      <c r="F1" s="125" t="s">
        <v>138</v>
      </c>
      <c r="G1" s="125" t="s">
        <v>49</v>
      </c>
      <c r="H1" s="179"/>
      <c r="I1" s="125" t="s">
        <v>139</v>
      </c>
      <c r="J1" s="177" t="s">
        <v>140</v>
      </c>
      <c r="K1" s="177" t="s">
        <v>141</v>
      </c>
      <c r="L1" s="126" t="s">
        <v>142</v>
      </c>
      <c r="M1" s="125" t="s">
        <v>143</v>
      </c>
      <c r="N1" s="180" t="s">
        <v>23</v>
      </c>
      <c r="O1" s="179"/>
      <c r="P1" s="177" t="s">
        <v>54</v>
      </c>
      <c r="Q1" s="177" t="s">
        <v>146</v>
      </c>
      <c r="R1" s="178" t="s">
        <v>147</v>
      </c>
      <c r="S1" s="177" t="s">
        <v>55</v>
      </c>
      <c r="T1" s="177" t="s">
        <v>148</v>
      </c>
      <c r="U1" s="178" t="s">
        <v>149</v>
      </c>
      <c r="V1" s="177" t="s">
        <v>56</v>
      </c>
      <c r="W1" s="177" t="s">
        <v>150</v>
      </c>
      <c r="X1" s="178" t="s">
        <v>151</v>
      </c>
      <c r="Y1" s="177" t="s">
        <v>57</v>
      </c>
      <c r="Z1" s="177" t="s">
        <v>152</v>
      </c>
      <c r="AA1" s="178" t="s">
        <v>153</v>
      </c>
      <c r="AB1" s="177" t="s">
        <v>58</v>
      </c>
      <c r="AC1" s="177" t="s">
        <v>154</v>
      </c>
      <c r="AD1" s="178" t="s">
        <v>155</v>
      </c>
      <c r="AE1" s="177" t="s">
        <v>59</v>
      </c>
      <c r="AF1" s="177" t="s">
        <v>156</v>
      </c>
      <c r="AG1" s="178" t="s">
        <v>157</v>
      </c>
      <c r="AH1" s="177" t="s">
        <v>60</v>
      </c>
      <c r="AI1" s="177" t="s">
        <v>158</v>
      </c>
      <c r="AJ1" s="178" t="s">
        <v>159</v>
      </c>
      <c r="AK1" s="177" t="s">
        <v>61</v>
      </c>
      <c r="AL1" s="177" t="s">
        <v>160</v>
      </c>
      <c r="AM1" s="178" t="s">
        <v>161</v>
      </c>
      <c r="AN1" s="177" t="s">
        <v>62</v>
      </c>
      <c r="AO1" s="177" t="s">
        <v>162</v>
      </c>
      <c r="AP1" s="178" t="s">
        <v>163</v>
      </c>
      <c r="AQ1" s="177" t="s">
        <v>63</v>
      </c>
      <c r="AR1" s="177" t="s">
        <v>164</v>
      </c>
      <c r="AS1" s="178" t="s">
        <v>165</v>
      </c>
      <c r="AT1" s="177" t="s">
        <v>64</v>
      </c>
      <c r="AU1" s="177" t="s">
        <v>166</v>
      </c>
      <c r="AV1" s="178" t="s">
        <v>167</v>
      </c>
      <c r="AW1" s="177" t="s">
        <v>65</v>
      </c>
      <c r="AX1" s="177" t="s">
        <v>168</v>
      </c>
      <c r="AY1" s="178" t="s">
        <v>169</v>
      </c>
      <c r="AZ1" s="177" t="s">
        <v>66</v>
      </c>
      <c r="BA1" s="177" t="s">
        <v>170</v>
      </c>
      <c r="BB1" s="178" t="s">
        <v>171</v>
      </c>
      <c r="BC1" s="177" t="s">
        <v>67</v>
      </c>
      <c r="BD1" s="177" t="s">
        <v>172</v>
      </c>
      <c r="BE1" s="178" t="s">
        <v>173</v>
      </c>
      <c r="BF1" s="177" t="s">
        <v>68</v>
      </c>
      <c r="BG1" s="177" t="s">
        <v>174</v>
      </c>
      <c r="BH1" s="178" t="s">
        <v>175</v>
      </c>
      <c r="BI1" s="177" t="s">
        <v>69</v>
      </c>
      <c r="BJ1" s="177" t="s">
        <v>176</v>
      </c>
      <c r="BK1" s="178" t="s">
        <v>177</v>
      </c>
      <c r="BL1" s="177" t="s">
        <v>70</v>
      </c>
      <c r="BM1" s="177" t="s">
        <v>178</v>
      </c>
      <c r="BN1" s="178" t="s">
        <v>179</v>
      </c>
      <c r="BO1" s="177" t="s">
        <v>71</v>
      </c>
      <c r="BP1" s="177" t="s">
        <v>180</v>
      </c>
      <c r="BQ1" s="178" t="s">
        <v>181</v>
      </c>
      <c r="BR1" s="177" t="s">
        <v>72</v>
      </c>
      <c r="BS1" s="177" t="s">
        <v>182</v>
      </c>
      <c r="BT1" s="178" t="s">
        <v>183</v>
      </c>
      <c r="BU1" s="177" t="s">
        <v>73</v>
      </c>
      <c r="BV1" s="177" t="s">
        <v>184</v>
      </c>
      <c r="BW1" s="178" t="s">
        <v>185</v>
      </c>
      <c r="BX1" s="177" t="s">
        <v>74</v>
      </c>
      <c r="BY1" s="70"/>
      <c r="BZ1" s="70"/>
      <c r="CA1" s="70"/>
      <c r="CB1" s="70"/>
      <c r="CC1" s="70"/>
      <c r="CD1" s="70"/>
      <c r="CE1" s="70"/>
      <c r="CF1" s="70"/>
      <c r="CG1" s="70"/>
      <c r="CH1" s="70"/>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row>
    <row r="2" spans="1:124" s="92" customFormat="1" ht="90" thickBot="1">
      <c r="A2" s="88"/>
      <c r="B2" s="76" t="s">
        <v>186</v>
      </c>
      <c r="C2" s="77"/>
      <c r="D2" s="76"/>
      <c r="E2" s="76"/>
      <c r="F2" s="88"/>
      <c r="G2" s="88"/>
      <c r="H2" s="88"/>
      <c r="I2" s="76" t="s">
        <v>45</v>
      </c>
      <c r="J2" s="76" t="s">
        <v>45</v>
      </c>
      <c r="K2" s="76" t="s">
        <v>45</v>
      </c>
      <c r="L2" s="76" t="s">
        <v>187</v>
      </c>
      <c r="M2" s="76" t="s">
        <v>46</v>
      </c>
      <c r="N2" s="89" t="s">
        <v>45</v>
      </c>
      <c r="O2" s="88"/>
      <c r="P2" s="76" t="s">
        <v>45</v>
      </c>
      <c r="Q2" s="78" t="s">
        <v>44</v>
      </c>
      <c r="R2" s="79" t="s">
        <v>46</v>
      </c>
      <c r="S2" s="76" t="s">
        <v>45</v>
      </c>
      <c r="T2" s="78" t="s">
        <v>44</v>
      </c>
      <c r="U2" s="79" t="s">
        <v>46</v>
      </c>
      <c r="V2" s="76" t="s">
        <v>45</v>
      </c>
      <c r="W2" s="78" t="s">
        <v>44</v>
      </c>
      <c r="X2" s="79" t="s">
        <v>46</v>
      </c>
      <c r="Y2" s="76" t="s">
        <v>45</v>
      </c>
      <c r="Z2" s="78" t="s">
        <v>44</v>
      </c>
      <c r="AA2" s="79" t="s">
        <v>46</v>
      </c>
      <c r="AB2" s="76" t="s">
        <v>45</v>
      </c>
      <c r="AC2" s="78" t="s">
        <v>44</v>
      </c>
      <c r="AD2" s="79" t="s">
        <v>46</v>
      </c>
      <c r="AE2" s="76" t="s">
        <v>45</v>
      </c>
      <c r="AF2" s="78" t="s">
        <v>44</v>
      </c>
      <c r="AG2" s="79" t="s">
        <v>46</v>
      </c>
      <c r="AH2" s="76" t="s">
        <v>45</v>
      </c>
      <c r="AI2" s="78" t="s">
        <v>44</v>
      </c>
      <c r="AJ2" s="79" t="s">
        <v>46</v>
      </c>
      <c r="AK2" s="76" t="s">
        <v>45</v>
      </c>
      <c r="AL2" s="78" t="s">
        <v>44</v>
      </c>
      <c r="AM2" s="79" t="s">
        <v>46</v>
      </c>
      <c r="AN2" s="76" t="s">
        <v>45</v>
      </c>
      <c r="AO2" s="78" t="s">
        <v>44</v>
      </c>
      <c r="AP2" s="79" t="s">
        <v>46</v>
      </c>
      <c r="AQ2" s="76" t="s">
        <v>45</v>
      </c>
      <c r="AR2" s="78" t="s">
        <v>44</v>
      </c>
      <c r="AS2" s="79" t="s">
        <v>46</v>
      </c>
      <c r="AT2" s="76" t="s">
        <v>45</v>
      </c>
      <c r="AU2" s="78" t="s">
        <v>44</v>
      </c>
      <c r="AV2" s="79" t="s">
        <v>46</v>
      </c>
      <c r="AW2" s="76" t="s">
        <v>45</v>
      </c>
      <c r="AX2" s="78" t="s">
        <v>44</v>
      </c>
      <c r="AY2" s="79" t="s">
        <v>46</v>
      </c>
      <c r="AZ2" s="76" t="s">
        <v>45</v>
      </c>
      <c r="BA2" s="78" t="s">
        <v>44</v>
      </c>
      <c r="BB2" s="79" t="s">
        <v>46</v>
      </c>
      <c r="BC2" s="76" t="s">
        <v>45</v>
      </c>
      <c r="BD2" s="78" t="s">
        <v>44</v>
      </c>
      <c r="BE2" s="79" t="s">
        <v>46</v>
      </c>
      <c r="BF2" s="76" t="s">
        <v>45</v>
      </c>
      <c r="BG2" s="78" t="s">
        <v>44</v>
      </c>
      <c r="BH2" s="79" t="s">
        <v>46</v>
      </c>
      <c r="BI2" s="76" t="s">
        <v>45</v>
      </c>
      <c r="BJ2" s="78" t="s">
        <v>44</v>
      </c>
      <c r="BK2" s="79" t="s">
        <v>46</v>
      </c>
      <c r="BL2" s="78" t="s">
        <v>45</v>
      </c>
      <c r="BM2" s="78" t="s">
        <v>44</v>
      </c>
      <c r="BN2" s="79" t="s">
        <v>46</v>
      </c>
      <c r="BO2" s="78" t="s">
        <v>45</v>
      </c>
      <c r="BP2" s="78" t="s">
        <v>44</v>
      </c>
      <c r="BQ2" s="79" t="s">
        <v>46</v>
      </c>
      <c r="BR2" s="78" t="s">
        <v>45</v>
      </c>
      <c r="BS2" s="78" t="s">
        <v>44</v>
      </c>
      <c r="BT2" s="79" t="s">
        <v>46</v>
      </c>
      <c r="BU2" s="78" t="s">
        <v>45</v>
      </c>
      <c r="BV2" s="78" t="s">
        <v>44</v>
      </c>
      <c r="BW2" s="79" t="s">
        <v>46</v>
      </c>
      <c r="BX2" s="78" t="s">
        <v>45</v>
      </c>
      <c r="BY2" s="90"/>
      <c r="BZ2" s="90"/>
      <c r="CA2" s="90"/>
      <c r="CB2" s="90"/>
      <c r="CC2" s="90"/>
      <c r="CD2" s="90"/>
      <c r="CE2" s="90"/>
      <c r="CF2" s="90"/>
      <c r="CG2" s="90"/>
      <c r="CH2" s="90"/>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row>
    <row r="3" spans="1:76" ht="13.5" thickTop="1">
      <c r="A3" s="44" t="s">
        <v>81</v>
      </c>
      <c r="B3" s="48" t="s">
        <v>3</v>
      </c>
      <c r="C3" s="93">
        <v>3</v>
      </c>
      <c r="D3" s="44" t="s">
        <v>82</v>
      </c>
      <c r="E3" s="48" t="s">
        <v>83</v>
      </c>
      <c r="F3" s="48" t="s">
        <v>28</v>
      </c>
      <c r="G3" s="48" t="s">
        <v>204</v>
      </c>
      <c r="I3" s="44">
        <v>48.49</v>
      </c>
      <c r="J3" s="99">
        <v>0</v>
      </c>
      <c r="K3" s="99">
        <v>58</v>
      </c>
      <c r="L3" s="96">
        <v>1561</v>
      </c>
      <c r="M3" s="94">
        <v>5.8</v>
      </c>
      <c r="N3" s="97">
        <v>337</v>
      </c>
      <c r="P3" s="99">
        <v>0</v>
      </c>
      <c r="Q3" s="99">
        <v>26.5</v>
      </c>
      <c r="R3" s="99">
        <v>2.95</v>
      </c>
      <c r="S3" s="99">
        <v>12.8</v>
      </c>
      <c r="T3" s="99">
        <v>15</v>
      </c>
      <c r="U3" s="99">
        <v>5.19</v>
      </c>
      <c r="V3" s="99">
        <v>15.3</v>
      </c>
      <c r="W3" s="99">
        <v>12.2</v>
      </c>
      <c r="X3" s="99">
        <v>6.41</v>
      </c>
      <c r="Y3" s="99">
        <v>17.1</v>
      </c>
      <c r="Z3" s="99">
        <v>11.8</v>
      </c>
      <c r="AA3" s="99">
        <v>6.64</v>
      </c>
      <c r="AB3" s="99">
        <v>18.8</v>
      </c>
      <c r="AC3" s="99">
        <v>11.7</v>
      </c>
      <c r="AD3" s="99">
        <v>6.68</v>
      </c>
      <c r="AE3" s="99">
        <v>20.5</v>
      </c>
      <c r="AF3" s="99">
        <v>11.9</v>
      </c>
      <c r="AG3" s="99">
        <v>6.53</v>
      </c>
      <c r="AH3" s="99">
        <v>22.3</v>
      </c>
      <c r="AI3" s="99">
        <v>11.7</v>
      </c>
      <c r="AJ3" s="99">
        <v>6.69</v>
      </c>
      <c r="AK3" s="99">
        <v>24.1</v>
      </c>
      <c r="AL3" s="99">
        <v>11.8</v>
      </c>
      <c r="AM3" s="99">
        <v>6.64</v>
      </c>
      <c r="AN3" s="99">
        <v>25.8</v>
      </c>
      <c r="AO3" s="99">
        <v>11.6</v>
      </c>
      <c r="AP3" s="99">
        <v>6.72</v>
      </c>
      <c r="AQ3" s="99">
        <v>27.5</v>
      </c>
      <c r="AR3" s="99">
        <v>11.6</v>
      </c>
      <c r="AS3" s="99">
        <v>6.72</v>
      </c>
      <c r="AT3" s="99">
        <v>29.3</v>
      </c>
      <c r="AU3" s="99">
        <v>11.7</v>
      </c>
      <c r="AV3" s="99">
        <v>6.68</v>
      </c>
      <c r="AW3" s="99">
        <v>31</v>
      </c>
      <c r="AX3" s="99">
        <v>11.7</v>
      </c>
      <c r="AY3" s="99">
        <v>6.68</v>
      </c>
      <c r="AZ3" s="99">
        <v>32.8</v>
      </c>
      <c r="BA3" s="99">
        <v>11.8</v>
      </c>
      <c r="BB3" s="99">
        <v>6.6</v>
      </c>
      <c r="BC3" s="99">
        <v>34.5</v>
      </c>
      <c r="BD3" s="99">
        <v>11.7</v>
      </c>
      <c r="BE3" s="99">
        <v>6.66</v>
      </c>
      <c r="BF3" s="99">
        <v>36.3</v>
      </c>
      <c r="BG3" s="99">
        <v>11.7</v>
      </c>
      <c r="BH3" s="99">
        <v>6.69</v>
      </c>
      <c r="BI3" s="99">
        <v>38</v>
      </c>
      <c r="BJ3" s="99">
        <v>11.8</v>
      </c>
      <c r="BK3" s="99">
        <v>6.6</v>
      </c>
      <c r="BL3" s="99">
        <v>39.8</v>
      </c>
      <c r="BM3" s="99">
        <v>11.9</v>
      </c>
      <c r="BN3" s="99">
        <v>6.56</v>
      </c>
      <c r="BO3" s="99">
        <v>41.6</v>
      </c>
      <c r="BP3" s="99">
        <v>11.8</v>
      </c>
      <c r="BQ3" s="99">
        <v>6.64</v>
      </c>
      <c r="BR3" s="99">
        <v>43.3</v>
      </c>
      <c r="BS3" s="99">
        <v>13.1</v>
      </c>
      <c r="BT3" s="99">
        <v>5.94</v>
      </c>
      <c r="BU3" s="99">
        <v>45.3</v>
      </c>
      <c r="BV3" s="99">
        <v>26.3</v>
      </c>
      <c r="BW3" s="99">
        <v>2.97</v>
      </c>
      <c r="BX3" s="99">
        <v>58</v>
      </c>
    </row>
    <row r="4" spans="1:76" ht="12.75">
      <c r="A4" s="44" t="s">
        <v>81</v>
      </c>
      <c r="B4" s="48" t="s">
        <v>3</v>
      </c>
      <c r="C4" s="93">
        <v>3</v>
      </c>
      <c r="D4" s="44" t="s">
        <v>84</v>
      </c>
      <c r="E4" s="48" t="s">
        <v>85</v>
      </c>
      <c r="F4" s="48" t="s">
        <v>28</v>
      </c>
      <c r="G4" s="48" t="s">
        <v>204</v>
      </c>
      <c r="I4" s="44">
        <v>48.3</v>
      </c>
      <c r="J4" s="99">
        <v>0</v>
      </c>
      <c r="K4" s="99">
        <v>72</v>
      </c>
      <c r="L4" s="96">
        <v>2600</v>
      </c>
      <c r="M4" s="94">
        <v>6.44</v>
      </c>
      <c r="N4" s="97">
        <v>175</v>
      </c>
      <c r="P4" s="99">
        <v>0</v>
      </c>
      <c r="Q4" s="99">
        <v>30.6</v>
      </c>
      <c r="R4" s="99">
        <v>4.25</v>
      </c>
      <c r="S4" s="99">
        <v>8.8</v>
      </c>
      <c r="T4" s="99">
        <v>21</v>
      </c>
      <c r="U4" s="99">
        <v>6.18</v>
      </c>
      <c r="V4" s="99">
        <v>12.1</v>
      </c>
      <c r="W4" s="99">
        <v>19.5</v>
      </c>
      <c r="X4" s="99">
        <v>6.67</v>
      </c>
      <c r="Y4" s="99">
        <v>15.1</v>
      </c>
      <c r="Z4" s="99">
        <v>18.9</v>
      </c>
      <c r="AA4" s="99">
        <v>6.88</v>
      </c>
      <c r="AB4" s="99">
        <v>17.9</v>
      </c>
      <c r="AC4" s="99">
        <v>18.2</v>
      </c>
      <c r="AD4" s="99">
        <v>7.14</v>
      </c>
      <c r="AE4" s="99">
        <v>20.7</v>
      </c>
      <c r="AF4" s="99">
        <v>18.3</v>
      </c>
      <c r="AG4" s="99">
        <v>7.09</v>
      </c>
      <c r="AH4" s="99">
        <v>23.4</v>
      </c>
      <c r="AI4" s="99">
        <v>18</v>
      </c>
      <c r="AJ4" s="99">
        <v>7.22</v>
      </c>
      <c r="AK4" s="99">
        <v>26.1</v>
      </c>
      <c r="AL4" s="99">
        <v>18.1</v>
      </c>
      <c r="AM4" s="99">
        <v>7.16</v>
      </c>
      <c r="AN4" s="99">
        <v>28.9</v>
      </c>
      <c r="AO4" s="99">
        <v>17.9</v>
      </c>
      <c r="AP4" s="99">
        <v>7.24</v>
      </c>
      <c r="AQ4" s="99">
        <v>31.6</v>
      </c>
      <c r="AR4" s="99">
        <v>18</v>
      </c>
      <c r="AS4" s="99">
        <v>7.24</v>
      </c>
      <c r="AT4" s="99">
        <v>34.3</v>
      </c>
      <c r="AU4" s="99">
        <v>18</v>
      </c>
      <c r="AV4" s="99">
        <v>7.21</v>
      </c>
      <c r="AW4" s="99">
        <v>37</v>
      </c>
      <c r="AX4" s="99">
        <v>18</v>
      </c>
      <c r="AY4" s="99">
        <v>7.21</v>
      </c>
      <c r="AZ4" s="99">
        <v>39.7</v>
      </c>
      <c r="BA4" s="99">
        <v>18.3</v>
      </c>
      <c r="BB4" s="99">
        <v>7.12</v>
      </c>
      <c r="BC4" s="99">
        <v>42.4</v>
      </c>
      <c r="BD4" s="99">
        <v>18.1</v>
      </c>
      <c r="BE4" s="99">
        <v>7.17</v>
      </c>
      <c r="BF4" s="99">
        <v>45.2</v>
      </c>
      <c r="BG4" s="99">
        <v>18.5</v>
      </c>
      <c r="BH4" s="99">
        <v>7.03</v>
      </c>
      <c r="BI4" s="99">
        <v>47.9</v>
      </c>
      <c r="BJ4" s="99">
        <v>18.9</v>
      </c>
      <c r="BK4" s="99">
        <v>6.88</v>
      </c>
      <c r="BL4" s="99">
        <v>50.8</v>
      </c>
      <c r="BM4" s="99">
        <v>19.2</v>
      </c>
      <c r="BN4" s="99">
        <v>6.78</v>
      </c>
      <c r="BO4" s="99">
        <v>53.6</v>
      </c>
      <c r="BP4" s="99">
        <v>20.5</v>
      </c>
      <c r="BQ4" s="99">
        <v>6.35</v>
      </c>
      <c r="BR4" s="99">
        <v>56.7</v>
      </c>
      <c r="BS4" s="99">
        <v>21.4</v>
      </c>
      <c r="BT4" s="99">
        <v>6.07</v>
      </c>
      <c r="BU4" s="99">
        <v>59.9</v>
      </c>
      <c r="BV4" s="99">
        <v>34.4</v>
      </c>
      <c r="BW4" s="99">
        <v>3.78</v>
      </c>
      <c r="BX4" s="99">
        <v>72</v>
      </c>
    </row>
    <row r="5" spans="1:76" ht="12.75">
      <c r="A5" s="44" t="s">
        <v>81</v>
      </c>
      <c r="B5" s="48" t="s">
        <v>5</v>
      </c>
      <c r="C5" s="93">
        <v>21</v>
      </c>
      <c r="D5" s="44" t="s">
        <v>86</v>
      </c>
      <c r="E5" s="48" t="s">
        <v>87</v>
      </c>
      <c r="F5" s="48" t="s">
        <v>28</v>
      </c>
      <c r="G5" s="48" t="s">
        <v>204</v>
      </c>
      <c r="I5" s="44">
        <v>95.98</v>
      </c>
      <c r="J5" s="99">
        <v>3.8</v>
      </c>
      <c r="K5" s="99">
        <v>142.6</v>
      </c>
      <c r="L5" s="96">
        <v>12200</v>
      </c>
      <c r="M5" s="94">
        <v>12.42</v>
      </c>
      <c r="N5" s="97">
        <v>421</v>
      </c>
      <c r="P5" s="99">
        <v>3.8</v>
      </c>
      <c r="Q5" s="99">
        <v>73.6</v>
      </c>
      <c r="R5" s="99">
        <v>8.29</v>
      </c>
      <c r="S5" s="99">
        <v>21.3</v>
      </c>
      <c r="T5" s="99">
        <v>52.1</v>
      </c>
      <c r="U5" s="99">
        <v>11.7</v>
      </c>
      <c r="V5" s="99">
        <v>28.6</v>
      </c>
      <c r="W5" s="99">
        <v>49.3</v>
      </c>
      <c r="X5" s="99">
        <v>12.37</v>
      </c>
      <c r="Y5" s="99">
        <v>35.3</v>
      </c>
      <c r="Z5" s="99">
        <v>49.5</v>
      </c>
      <c r="AA5" s="99">
        <v>12.33</v>
      </c>
      <c r="AB5" s="99">
        <v>42</v>
      </c>
      <c r="AC5" s="99">
        <v>47.3</v>
      </c>
      <c r="AD5" s="99">
        <v>12.9</v>
      </c>
      <c r="AE5" s="99">
        <v>48.4</v>
      </c>
      <c r="AF5" s="99">
        <v>48</v>
      </c>
      <c r="AG5" s="99">
        <v>12.7</v>
      </c>
      <c r="AH5" s="99">
        <v>54.9</v>
      </c>
      <c r="AI5" s="99">
        <v>46.6</v>
      </c>
      <c r="AJ5" s="99">
        <v>13.1</v>
      </c>
      <c r="AK5" s="99">
        <v>61.2</v>
      </c>
      <c r="AL5" s="99">
        <v>50.6</v>
      </c>
      <c r="AM5" s="99">
        <v>12.06</v>
      </c>
      <c r="AN5" s="99">
        <v>67.5</v>
      </c>
      <c r="AO5" s="99">
        <v>40.5</v>
      </c>
      <c r="AP5" s="99">
        <v>15.05</v>
      </c>
      <c r="AQ5" s="99">
        <v>71.8</v>
      </c>
      <c r="AR5" s="99">
        <v>40.5</v>
      </c>
      <c r="AS5" s="99">
        <v>15.05</v>
      </c>
      <c r="AT5" s="99">
        <v>76.2</v>
      </c>
      <c r="AU5" s="99">
        <v>39.7</v>
      </c>
      <c r="AV5" s="99">
        <v>15.35</v>
      </c>
      <c r="AW5" s="99">
        <v>80.4</v>
      </c>
      <c r="AX5" s="99">
        <v>39.7</v>
      </c>
      <c r="AY5" s="99">
        <v>15.35</v>
      </c>
      <c r="AZ5" s="99">
        <v>84.6</v>
      </c>
      <c r="BA5" s="99">
        <v>43</v>
      </c>
      <c r="BB5" s="99">
        <v>14.17</v>
      </c>
      <c r="BC5" s="99">
        <v>89.2</v>
      </c>
      <c r="BD5" s="99">
        <v>51.1</v>
      </c>
      <c r="BE5" s="99">
        <v>11.93</v>
      </c>
      <c r="BF5" s="99">
        <v>96.1</v>
      </c>
      <c r="BG5" s="99">
        <v>47</v>
      </c>
      <c r="BH5" s="99">
        <v>12.99</v>
      </c>
      <c r="BI5" s="99">
        <v>102.4</v>
      </c>
      <c r="BJ5" s="99">
        <v>47.1</v>
      </c>
      <c r="BK5" s="99">
        <v>12.96</v>
      </c>
      <c r="BL5" s="99">
        <v>108.8</v>
      </c>
      <c r="BM5" s="99">
        <v>48.7</v>
      </c>
      <c r="BN5" s="99">
        <v>12.54</v>
      </c>
      <c r="BO5" s="99">
        <v>115.4</v>
      </c>
      <c r="BP5" s="99">
        <v>47.4</v>
      </c>
      <c r="BQ5" s="99">
        <v>12.87</v>
      </c>
      <c r="BR5" s="99">
        <v>121.8</v>
      </c>
      <c r="BS5" s="99">
        <v>51.4</v>
      </c>
      <c r="BT5" s="99">
        <v>11.86</v>
      </c>
      <c r="BU5" s="99">
        <v>128.8</v>
      </c>
      <c r="BV5" s="99">
        <v>69.1</v>
      </c>
      <c r="BW5" s="99">
        <v>8.83</v>
      </c>
      <c r="BX5" s="99">
        <v>142.6</v>
      </c>
    </row>
    <row r="6" spans="1:76" ht="12.75">
      <c r="A6" s="44" t="s">
        <v>81</v>
      </c>
      <c r="B6" s="48" t="s">
        <v>5</v>
      </c>
      <c r="C6" s="93">
        <v>107</v>
      </c>
      <c r="D6" s="44" t="s">
        <v>88</v>
      </c>
      <c r="E6" s="48" t="s">
        <v>89</v>
      </c>
      <c r="F6" s="48" t="s">
        <v>28</v>
      </c>
      <c r="G6" s="48" t="s">
        <v>204</v>
      </c>
      <c r="I6" s="44">
        <v>48.3</v>
      </c>
      <c r="J6" s="99">
        <v>0</v>
      </c>
      <c r="K6" s="99">
        <v>43</v>
      </c>
      <c r="L6" s="96">
        <v>1666</v>
      </c>
      <c r="M6" s="94">
        <v>9.15</v>
      </c>
      <c r="N6" s="97">
        <v>500</v>
      </c>
      <c r="P6" s="99">
        <v>0</v>
      </c>
      <c r="Q6" s="99">
        <v>14.7</v>
      </c>
      <c r="R6" s="99">
        <v>5.67</v>
      </c>
      <c r="S6" s="99">
        <v>9</v>
      </c>
      <c r="T6" s="99">
        <v>9.2</v>
      </c>
      <c r="U6" s="99">
        <v>9.08</v>
      </c>
      <c r="V6" s="99">
        <v>10.8</v>
      </c>
      <c r="W6" s="99">
        <v>7.6</v>
      </c>
      <c r="X6" s="99">
        <v>10.94</v>
      </c>
      <c r="Y6" s="99">
        <v>12.1</v>
      </c>
      <c r="Z6" s="99">
        <v>7</v>
      </c>
      <c r="AA6" s="99">
        <v>11.87</v>
      </c>
      <c r="AB6" s="99">
        <v>13.2</v>
      </c>
      <c r="AC6" s="99">
        <v>6.7</v>
      </c>
      <c r="AD6" s="99">
        <v>12.41</v>
      </c>
      <c r="AE6" s="99">
        <v>14.3</v>
      </c>
      <c r="AF6" s="99">
        <v>6.6</v>
      </c>
      <c r="AG6" s="99">
        <v>12.68</v>
      </c>
      <c r="AH6" s="99">
        <v>15.4</v>
      </c>
      <c r="AI6" s="99">
        <v>6.3</v>
      </c>
      <c r="AJ6" s="99">
        <v>13.14</v>
      </c>
      <c r="AK6" s="99">
        <v>16.4</v>
      </c>
      <c r="AL6" s="99">
        <v>6.4</v>
      </c>
      <c r="AM6" s="99">
        <v>13.07</v>
      </c>
      <c r="AN6" s="99">
        <v>17.5</v>
      </c>
      <c r="AO6" s="99">
        <v>6.5</v>
      </c>
      <c r="AP6" s="99">
        <v>12.77</v>
      </c>
      <c r="AQ6" s="99">
        <v>18.5</v>
      </c>
      <c r="AR6" s="99">
        <v>6.5</v>
      </c>
      <c r="AS6" s="99">
        <v>12.77</v>
      </c>
      <c r="AT6" s="99">
        <v>19.6</v>
      </c>
      <c r="AU6" s="99">
        <v>6.6</v>
      </c>
      <c r="AV6" s="99">
        <v>12.53</v>
      </c>
      <c r="AW6" s="99">
        <v>20.7</v>
      </c>
      <c r="AX6" s="99">
        <v>7.5</v>
      </c>
      <c r="AY6" s="99">
        <v>11.06</v>
      </c>
      <c r="AZ6" s="99">
        <v>21.9</v>
      </c>
      <c r="BA6" s="99">
        <v>9.1</v>
      </c>
      <c r="BB6" s="99">
        <v>9.17</v>
      </c>
      <c r="BC6" s="99">
        <v>23.4</v>
      </c>
      <c r="BD6" s="99">
        <v>9.1</v>
      </c>
      <c r="BE6" s="99">
        <v>9.16</v>
      </c>
      <c r="BF6" s="99">
        <v>24.9</v>
      </c>
      <c r="BG6" s="99">
        <v>9.5</v>
      </c>
      <c r="BH6" s="99">
        <v>8.81</v>
      </c>
      <c r="BI6" s="99">
        <v>26.5</v>
      </c>
      <c r="BJ6" s="99">
        <v>9.6</v>
      </c>
      <c r="BK6" s="99">
        <v>8.66</v>
      </c>
      <c r="BL6" s="99">
        <v>28.1</v>
      </c>
      <c r="BM6" s="99">
        <v>10.1</v>
      </c>
      <c r="BN6" s="99">
        <v>8.28</v>
      </c>
      <c r="BO6" s="99">
        <v>29.7</v>
      </c>
      <c r="BP6" s="99">
        <v>11</v>
      </c>
      <c r="BQ6" s="99">
        <v>7.57</v>
      </c>
      <c r="BR6" s="99">
        <v>31.5</v>
      </c>
      <c r="BS6" s="99">
        <v>13.5</v>
      </c>
      <c r="BT6" s="99">
        <v>6.17</v>
      </c>
      <c r="BU6" s="99">
        <v>34.4</v>
      </c>
      <c r="BV6" s="99">
        <v>18.5</v>
      </c>
      <c r="BW6" s="99">
        <v>4.5</v>
      </c>
      <c r="BX6" s="99">
        <v>43</v>
      </c>
    </row>
    <row r="7" spans="1:76" ht="12.75">
      <c r="A7" s="44" t="s">
        <v>90</v>
      </c>
      <c r="B7" s="48" t="s">
        <v>4</v>
      </c>
      <c r="C7" s="93">
        <v>76</v>
      </c>
      <c r="D7" s="44" t="s">
        <v>91</v>
      </c>
      <c r="E7" s="48" t="s">
        <v>92</v>
      </c>
      <c r="F7" s="48" t="s">
        <v>28</v>
      </c>
      <c r="G7" s="48" t="s">
        <v>204</v>
      </c>
      <c r="I7" s="44">
        <v>54.33</v>
      </c>
      <c r="J7" s="99">
        <v>7613.3</v>
      </c>
      <c r="K7" s="99">
        <v>8186.7</v>
      </c>
      <c r="L7" s="96">
        <v>9320</v>
      </c>
      <c r="M7" s="94">
        <v>1.17</v>
      </c>
      <c r="N7" s="97">
        <v>0</v>
      </c>
      <c r="P7" s="99">
        <v>7613.3</v>
      </c>
      <c r="Q7" s="99">
        <v>535.7</v>
      </c>
      <c r="R7" s="99">
        <v>0.87</v>
      </c>
      <c r="S7" s="99">
        <v>7672.7</v>
      </c>
      <c r="T7" s="99">
        <v>419</v>
      </c>
      <c r="U7" s="99">
        <v>1.11</v>
      </c>
      <c r="V7" s="99">
        <v>7701.6</v>
      </c>
      <c r="W7" s="99">
        <v>402</v>
      </c>
      <c r="X7" s="99">
        <v>1.16</v>
      </c>
      <c r="Y7" s="99">
        <v>7729.4</v>
      </c>
      <c r="Z7" s="99">
        <v>385.2</v>
      </c>
      <c r="AA7" s="99">
        <v>1.21</v>
      </c>
      <c r="AB7" s="99">
        <v>7756.4</v>
      </c>
      <c r="AC7" s="99">
        <v>398.7</v>
      </c>
      <c r="AD7" s="99">
        <v>1.17</v>
      </c>
      <c r="AE7" s="99">
        <v>7784.8</v>
      </c>
      <c r="AF7" s="99">
        <v>397.1</v>
      </c>
      <c r="AG7" s="99">
        <v>1.17</v>
      </c>
      <c r="AH7" s="99">
        <v>7813.4</v>
      </c>
      <c r="AI7" s="99">
        <v>394.3</v>
      </c>
      <c r="AJ7" s="99">
        <v>1.18</v>
      </c>
      <c r="AK7" s="99">
        <v>7841.7</v>
      </c>
      <c r="AL7" s="99">
        <v>370.6</v>
      </c>
      <c r="AM7" s="99">
        <v>1.26</v>
      </c>
      <c r="AN7" s="99">
        <v>7864.8</v>
      </c>
      <c r="AO7" s="99">
        <v>351.5</v>
      </c>
      <c r="AP7" s="99">
        <v>1.33</v>
      </c>
      <c r="AQ7" s="99">
        <v>7884.7</v>
      </c>
      <c r="AR7" s="99">
        <v>384.5</v>
      </c>
      <c r="AS7" s="99">
        <v>1.21</v>
      </c>
      <c r="AT7" s="99">
        <v>7911.2</v>
      </c>
      <c r="AU7" s="99">
        <v>377.9</v>
      </c>
      <c r="AV7" s="99">
        <v>1.23</v>
      </c>
      <c r="AW7" s="99">
        <v>7936.1</v>
      </c>
      <c r="AX7" s="99">
        <v>367.4</v>
      </c>
      <c r="AY7" s="99">
        <v>1.27</v>
      </c>
      <c r="AZ7" s="99">
        <v>7959.5</v>
      </c>
      <c r="BA7" s="99">
        <v>359.2</v>
      </c>
      <c r="BB7" s="99">
        <v>1.3</v>
      </c>
      <c r="BC7" s="99">
        <v>7982.3</v>
      </c>
      <c r="BD7" s="99">
        <v>371.8</v>
      </c>
      <c r="BE7" s="99">
        <v>1.25</v>
      </c>
      <c r="BF7" s="99">
        <v>8006</v>
      </c>
      <c r="BG7" s="99">
        <v>373.8</v>
      </c>
      <c r="BH7" s="99">
        <v>1.25</v>
      </c>
      <c r="BI7" s="99">
        <v>8030.2</v>
      </c>
      <c r="BJ7" s="99">
        <v>351</v>
      </c>
      <c r="BK7" s="99">
        <v>1.33</v>
      </c>
      <c r="BL7" s="99">
        <v>8049.7</v>
      </c>
      <c r="BM7" s="99">
        <v>361.5</v>
      </c>
      <c r="BN7" s="99">
        <v>1.29</v>
      </c>
      <c r="BO7" s="99">
        <v>8070.2</v>
      </c>
      <c r="BP7" s="99">
        <v>406.7</v>
      </c>
      <c r="BQ7" s="99">
        <v>1.15</v>
      </c>
      <c r="BR7" s="99">
        <v>8098.8</v>
      </c>
      <c r="BS7" s="99">
        <v>409.9</v>
      </c>
      <c r="BT7" s="99">
        <v>1.14</v>
      </c>
      <c r="BU7" s="99">
        <v>8127.5</v>
      </c>
      <c r="BV7" s="99">
        <v>537.6</v>
      </c>
      <c r="BW7" s="99">
        <v>0.87</v>
      </c>
      <c r="BX7" s="99">
        <v>8186.7</v>
      </c>
    </row>
    <row r="8" spans="1:76" ht="12.75">
      <c r="A8" s="44" t="s">
        <v>93</v>
      </c>
      <c r="B8" s="48" t="s">
        <v>4</v>
      </c>
      <c r="C8" s="93">
        <v>601</v>
      </c>
      <c r="D8" s="44" t="s">
        <v>86</v>
      </c>
      <c r="E8" s="48" t="s">
        <v>94</v>
      </c>
      <c r="F8" s="48" t="s">
        <v>28</v>
      </c>
      <c r="G8" s="48" t="s">
        <v>204</v>
      </c>
      <c r="I8" s="44">
        <v>8.45</v>
      </c>
      <c r="J8" s="99">
        <v>5</v>
      </c>
      <c r="K8" s="99">
        <v>493.4</v>
      </c>
      <c r="L8" s="96">
        <v>8200</v>
      </c>
      <c r="M8" s="94">
        <v>2.94</v>
      </c>
      <c r="N8" s="97">
        <v>1682</v>
      </c>
      <c r="P8" s="99">
        <v>5</v>
      </c>
      <c r="Q8" s="99">
        <v>170.4</v>
      </c>
      <c r="R8" s="99">
        <v>2.41</v>
      </c>
      <c r="S8" s="99">
        <v>44.9</v>
      </c>
      <c r="T8" s="99">
        <v>132.5</v>
      </c>
      <c r="U8" s="99">
        <v>3.1</v>
      </c>
      <c r="V8" s="99">
        <v>65.2</v>
      </c>
      <c r="W8" s="99">
        <v>132.4</v>
      </c>
      <c r="X8" s="99">
        <v>3.1</v>
      </c>
      <c r="Y8" s="99">
        <v>85.8</v>
      </c>
      <c r="Z8" s="99">
        <v>128.7</v>
      </c>
      <c r="AA8" s="99">
        <v>3.19</v>
      </c>
      <c r="AB8" s="99">
        <v>105.6</v>
      </c>
      <c r="AC8" s="99">
        <v>130.9</v>
      </c>
      <c r="AD8" s="99">
        <v>3.13</v>
      </c>
      <c r="AE8" s="99">
        <v>125.6</v>
      </c>
      <c r="AF8" s="99">
        <v>127.9</v>
      </c>
      <c r="AG8" s="99">
        <v>3.21</v>
      </c>
      <c r="AH8" s="99">
        <v>145.1</v>
      </c>
      <c r="AI8" s="99">
        <v>126.9</v>
      </c>
      <c r="AJ8" s="99">
        <v>3.23</v>
      </c>
      <c r="AK8" s="99">
        <v>165</v>
      </c>
      <c r="AL8" s="99">
        <v>160.2</v>
      </c>
      <c r="AM8" s="99">
        <v>2.56</v>
      </c>
      <c r="AN8" s="99">
        <v>197.9</v>
      </c>
      <c r="AO8" s="99">
        <v>148.9</v>
      </c>
      <c r="AP8" s="99">
        <v>2.75</v>
      </c>
      <c r="AQ8" s="99">
        <v>226.8</v>
      </c>
      <c r="AR8" s="99">
        <v>159.9</v>
      </c>
      <c r="AS8" s="99">
        <v>2.56</v>
      </c>
      <c r="AT8" s="99">
        <v>260.7</v>
      </c>
      <c r="AU8" s="99">
        <v>151.4</v>
      </c>
      <c r="AV8" s="99">
        <v>2.71</v>
      </c>
      <c r="AW8" s="99">
        <v>289.7</v>
      </c>
      <c r="AX8" s="99">
        <v>138</v>
      </c>
      <c r="AY8" s="99">
        <v>2.97</v>
      </c>
      <c r="AZ8" s="99">
        <v>313.8</v>
      </c>
      <c r="BA8" s="99">
        <v>129.8</v>
      </c>
      <c r="BB8" s="99">
        <v>3.16</v>
      </c>
      <c r="BC8" s="99">
        <v>334.6</v>
      </c>
      <c r="BD8" s="99">
        <v>130.5</v>
      </c>
      <c r="BE8" s="99">
        <v>3.14</v>
      </c>
      <c r="BF8" s="99">
        <v>355.3</v>
      </c>
      <c r="BG8" s="99">
        <v>138.6</v>
      </c>
      <c r="BH8" s="99">
        <v>2.96</v>
      </c>
      <c r="BI8" s="99">
        <v>379.4</v>
      </c>
      <c r="BJ8" s="99">
        <v>130.6</v>
      </c>
      <c r="BK8" s="99">
        <v>3.14</v>
      </c>
      <c r="BL8" s="99">
        <v>399.4</v>
      </c>
      <c r="BM8" s="99">
        <v>125.2</v>
      </c>
      <c r="BN8" s="99">
        <v>3.27</v>
      </c>
      <c r="BO8" s="99">
        <v>418.6</v>
      </c>
      <c r="BP8" s="99">
        <v>132.1</v>
      </c>
      <c r="BQ8" s="99">
        <v>3.1</v>
      </c>
      <c r="BR8" s="99">
        <v>438.7</v>
      </c>
      <c r="BS8" s="99">
        <v>131.9</v>
      </c>
      <c r="BT8" s="99">
        <v>3.11</v>
      </c>
      <c r="BU8" s="99">
        <v>458.9</v>
      </c>
      <c r="BV8" s="99">
        <v>160.2</v>
      </c>
      <c r="BW8" s="99">
        <v>2.56</v>
      </c>
      <c r="BX8" s="99">
        <v>493.4</v>
      </c>
    </row>
    <row r="9" spans="1:76" ht="12.75">
      <c r="A9" s="44" t="s">
        <v>93</v>
      </c>
      <c r="B9" s="48" t="s">
        <v>3</v>
      </c>
      <c r="C9" s="93">
        <v>363</v>
      </c>
      <c r="D9" s="44" t="s">
        <v>86</v>
      </c>
      <c r="E9" s="48" t="s">
        <v>95</v>
      </c>
      <c r="F9" s="48" t="s">
        <v>28</v>
      </c>
      <c r="G9" s="48" t="s">
        <v>204</v>
      </c>
      <c r="I9" s="44">
        <v>95.22</v>
      </c>
      <c r="J9" s="99">
        <v>3.4</v>
      </c>
      <c r="K9" s="99">
        <v>294.1</v>
      </c>
      <c r="L9" s="96">
        <v>5380</v>
      </c>
      <c r="M9" s="94">
        <v>2.92</v>
      </c>
      <c r="N9" s="97">
        <v>1143</v>
      </c>
      <c r="P9" s="99">
        <v>3.4</v>
      </c>
      <c r="Q9" s="99">
        <v>121.5</v>
      </c>
      <c r="R9" s="99">
        <v>2.21</v>
      </c>
      <c r="S9" s="99">
        <v>30.4</v>
      </c>
      <c r="T9" s="99">
        <v>96.8</v>
      </c>
      <c r="U9" s="99">
        <v>2.78</v>
      </c>
      <c r="V9" s="99">
        <v>46.5</v>
      </c>
      <c r="W9" s="99">
        <v>97.6</v>
      </c>
      <c r="X9" s="99">
        <v>2.76</v>
      </c>
      <c r="Y9" s="99">
        <v>62.7</v>
      </c>
      <c r="Z9" s="99">
        <v>95.4</v>
      </c>
      <c r="AA9" s="99">
        <v>2.82</v>
      </c>
      <c r="AB9" s="99">
        <v>78.6</v>
      </c>
      <c r="AC9" s="99">
        <v>97</v>
      </c>
      <c r="AD9" s="99">
        <v>2.77</v>
      </c>
      <c r="AE9" s="99">
        <v>94.7</v>
      </c>
      <c r="AF9" s="99">
        <v>93.6</v>
      </c>
      <c r="AG9" s="99">
        <v>2.87</v>
      </c>
      <c r="AH9" s="99">
        <v>110.1</v>
      </c>
      <c r="AI9" s="99">
        <v>91</v>
      </c>
      <c r="AJ9" s="99">
        <v>2.96</v>
      </c>
      <c r="AK9" s="99">
        <v>124.2</v>
      </c>
      <c r="AL9" s="99">
        <v>93.8</v>
      </c>
      <c r="AM9" s="99">
        <v>2.87</v>
      </c>
      <c r="AN9" s="99">
        <v>139.3</v>
      </c>
      <c r="AO9" s="99">
        <v>95.5</v>
      </c>
      <c r="AP9" s="99">
        <v>2.82</v>
      </c>
      <c r="AQ9" s="99">
        <v>155.3</v>
      </c>
      <c r="AR9" s="99">
        <v>98.8</v>
      </c>
      <c r="AS9" s="99">
        <v>2.72</v>
      </c>
      <c r="AT9" s="99">
        <v>172.3</v>
      </c>
      <c r="AU9" s="99">
        <v>100</v>
      </c>
      <c r="AV9" s="99">
        <v>2.69</v>
      </c>
      <c r="AW9" s="99">
        <v>190.3</v>
      </c>
      <c r="AX9" s="99">
        <v>98.1</v>
      </c>
      <c r="AY9" s="99">
        <v>2.74</v>
      </c>
      <c r="AZ9" s="99">
        <v>207.2</v>
      </c>
      <c r="BA9" s="99">
        <v>84</v>
      </c>
      <c r="BB9" s="99">
        <v>3.2</v>
      </c>
      <c r="BC9" s="99">
        <v>218.3</v>
      </c>
      <c r="BD9" s="99">
        <v>73.4</v>
      </c>
      <c r="BE9" s="99">
        <v>3.66</v>
      </c>
      <c r="BF9" s="99">
        <v>226.1</v>
      </c>
      <c r="BG9" s="99">
        <v>71.1</v>
      </c>
      <c r="BH9" s="99">
        <v>3.78</v>
      </c>
      <c r="BI9" s="99">
        <v>233.2</v>
      </c>
      <c r="BJ9" s="99">
        <v>70.8</v>
      </c>
      <c r="BK9" s="99">
        <v>3.8</v>
      </c>
      <c r="BL9" s="99">
        <v>240.4</v>
      </c>
      <c r="BM9" s="99">
        <v>74.9</v>
      </c>
      <c r="BN9" s="99">
        <v>3.59</v>
      </c>
      <c r="BO9" s="99">
        <v>248.1</v>
      </c>
      <c r="BP9" s="99">
        <v>78.5</v>
      </c>
      <c r="BQ9" s="99">
        <v>3.43</v>
      </c>
      <c r="BR9" s="99">
        <v>256.3</v>
      </c>
      <c r="BS9" s="99">
        <v>84.6</v>
      </c>
      <c r="BT9" s="99">
        <v>3.18</v>
      </c>
      <c r="BU9" s="99">
        <v>265.8</v>
      </c>
      <c r="BV9" s="99">
        <v>124.1</v>
      </c>
      <c r="BW9" s="99">
        <v>2.17</v>
      </c>
      <c r="BX9" s="99">
        <v>294.1</v>
      </c>
    </row>
    <row r="10" spans="1:76" ht="12.75">
      <c r="A10" s="44" t="s">
        <v>93</v>
      </c>
      <c r="B10" s="48" t="s">
        <v>5</v>
      </c>
      <c r="C10" s="93">
        <v>13</v>
      </c>
      <c r="D10" s="44" t="s">
        <v>96</v>
      </c>
      <c r="E10" s="48" t="s">
        <v>97</v>
      </c>
      <c r="F10" s="48" t="s">
        <v>28</v>
      </c>
      <c r="G10" s="48" t="s">
        <v>204</v>
      </c>
      <c r="I10" s="44">
        <v>96.79</v>
      </c>
      <c r="J10" s="99">
        <v>1051</v>
      </c>
      <c r="K10" s="99">
        <v>1252.3</v>
      </c>
      <c r="L10" s="96">
        <v>6998</v>
      </c>
      <c r="M10" s="94">
        <v>6.97</v>
      </c>
      <c r="N10" s="97">
        <v>-120</v>
      </c>
      <c r="P10" s="99">
        <v>1051</v>
      </c>
      <c r="Q10" s="99">
        <v>67</v>
      </c>
      <c r="R10" s="99">
        <v>5.22</v>
      </c>
      <c r="S10" s="99">
        <v>1070.6</v>
      </c>
      <c r="T10" s="99">
        <v>45.8</v>
      </c>
      <c r="U10" s="99">
        <v>7.64</v>
      </c>
      <c r="V10" s="99">
        <v>1077.3</v>
      </c>
      <c r="W10" s="99">
        <v>43.6</v>
      </c>
      <c r="X10" s="99">
        <v>8.02</v>
      </c>
      <c r="Y10" s="99">
        <v>1083.4</v>
      </c>
      <c r="Z10" s="99">
        <v>40.6</v>
      </c>
      <c r="AA10" s="99">
        <v>8.63</v>
      </c>
      <c r="AB10" s="99">
        <v>1089</v>
      </c>
      <c r="AC10" s="99">
        <v>41.4</v>
      </c>
      <c r="AD10" s="99">
        <v>8.46</v>
      </c>
      <c r="AE10" s="99">
        <v>1094.7</v>
      </c>
      <c r="AF10" s="99">
        <v>41</v>
      </c>
      <c r="AG10" s="99">
        <v>8.53</v>
      </c>
      <c r="AH10" s="99">
        <v>1100.5</v>
      </c>
      <c r="AI10" s="99">
        <v>41.3</v>
      </c>
      <c r="AJ10" s="99">
        <v>8.47</v>
      </c>
      <c r="AK10" s="99">
        <v>1106.2</v>
      </c>
      <c r="AL10" s="99">
        <v>40.7</v>
      </c>
      <c r="AM10" s="99">
        <v>8.59</v>
      </c>
      <c r="AN10" s="99">
        <v>1111.9</v>
      </c>
      <c r="AO10" s="99">
        <v>43.1</v>
      </c>
      <c r="AP10" s="99">
        <v>8.11</v>
      </c>
      <c r="AQ10" s="99">
        <v>1118.3</v>
      </c>
      <c r="AR10" s="99">
        <v>45.4</v>
      </c>
      <c r="AS10" s="99">
        <v>7.71</v>
      </c>
      <c r="AT10" s="99">
        <v>1125.8</v>
      </c>
      <c r="AU10" s="99">
        <v>50.9</v>
      </c>
      <c r="AV10" s="99">
        <v>6.87</v>
      </c>
      <c r="AW10" s="99">
        <v>1135.9</v>
      </c>
      <c r="AX10" s="99">
        <v>60.4</v>
      </c>
      <c r="AY10" s="99">
        <v>5.79</v>
      </c>
      <c r="AZ10" s="99">
        <v>1150.7</v>
      </c>
      <c r="BA10" s="99">
        <v>55.9</v>
      </c>
      <c r="BB10" s="99">
        <v>6.26</v>
      </c>
      <c r="BC10" s="99">
        <v>1163.8</v>
      </c>
      <c r="BD10" s="99">
        <v>54.3</v>
      </c>
      <c r="BE10" s="99">
        <v>6.44</v>
      </c>
      <c r="BF10" s="99">
        <v>1175.9</v>
      </c>
      <c r="BG10" s="99">
        <v>53.1</v>
      </c>
      <c r="BH10" s="99">
        <v>6.59</v>
      </c>
      <c r="BI10" s="99">
        <v>1187.5</v>
      </c>
      <c r="BJ10" s="99">
        <v>54</v>
      </c>
      <c r="BK10" s="99">
        <v>6.48</v>
      </c>
      <c r="BL10" s="99">
        <v>1199.3</v>
      </c>
      <c r="BM10" s="99">
        <v>53.4</v>
      </c>
      <c r="BN10" s="99">
        <v>6.55</v>
      </c>
      <c r="BO10" s="99">
        <v>1210.9</v>
      </c>
      <c r="BP10" s="99">
        <v>51.8</v>
      </c>
      <c r="BQ10" s="99">
        <v>6.75</v>
      </c>
      <c r="BR10" s="99">
        <v>1222.2</v>
      </c>
      <c r="BS10" s="99">
        <v>54.3</v>
      </c>
      <c r="BT10" s="99">
        <v>6.44</v>
      </c>
      <c r="BU10" s="99">
        <v>1234</v>
      </c>
      <c r="BV10" s="99">
        <v>65.9</v>
      </c>
      <c r="BW10" s="99">
        <v>5.31</v>
      </c>
      <c r="BX10" s="99">
        <v>1252.3</v>
      </c>
    </row>
    <row r="11" spans="1:76" ht="12.75">
      <c r="A11" s="44" t="s">
        <v>98</v>
      </c>
      <c r="B11" s="48" t="s">
        <v>4</v>
      </c>
      <c r="C11" s="93">
        <v>501</v>
      </c>
      <c r="D11" s="44" t="s">
        <v>99</v>
      </c>
      <c r="E11" s="48" t="s">
        <v>100</v>
      </c>
      <c r="F11" s="48" t="s">
        <v>28</v>
      </c>
      <c r="G11" s="48" t="s">
        <v>204</v>
      </c>
      <c r="I11" s="44">
        <v>86.88</v>
      </c>
      <c r="J11" s="99">
        <v>7540.5</v>
      </c>
      <c r="K11" s="99">
        <v>8449</v>
      </c>
      <c r="L11" s="96">
        <v>20284</v>
      </c>
      <c r="M11" s="94">
        <v>2.09</v>
      </c>
      <c r="N11" s="97">
        <v>0</v>
      </c>
      <c r="P11" s="99">
        <v>7540.5</v>
      </c>
      <c r="Q11" s="99">
        <v>1128.3</v>
      </c>
      <c r="R11" s="99">
        <v>0.9</v>
      </c>
      <c r="S11" s="99">
        <v>7681.3</v>
      </c>
      <c r="T11" s="99">
        <v>1012.9</v>
      </c>
      <c r="U11" s="99">
        <v>1</v>
      </c>
      <c r="V11" s="99">
        <v>7787.8</v>
      </c>
      <c r="W11" s="99">
        <v>1152.1</v>
      </c>
      <c r="X11" s="99">
        <v>0.88</v>
      </c>
      <c r="Y11" s="99">
        <v>7935.5</v>
      </c>
      <c r="Z11" s="99">
        <v>866.4</v>
      </c>
      <c r="AA11" s="99">
        <v>1.17</v>
      </c>
      <c r="AB11" s="99">
        <v>8055.2</v>
      </c>
      <c r="AC11" s="99">
        <v>387</v>
      </c>
      <c r="AD11" s="99">
        <v>2.62</v>
      </c>
      <c r="AE11" s="99">
        <v>8080.8</v>
      </c>
      <c r="AF11" s="99">
        <v>341.7</v>
      </c>
      <c r="AG11" s="99">
        <v>2.97</v>
      </c>
      <c r="AH11" s="99">
        <v>8099.5</v>
      </c>
      <c r="AI11" s="99">
        <v>316.8</v>
      </c>
      <c r="AJ11" s="99">
        <v>3.2</v>
      </c>
      <c r="AK11" s="99">
        <v>8114.9</v>
      </c>
      <c r="AL11" s="99">
        <v>295.5</v>
      </c>
      <c r="AM11" s="99">
        <v>3.43</v>
      </c>
      <c r="AN11" s="99">
        <v>8128</v>
      </c>
      <c r="AO11" s="99">
        <v>284.7</v>
      </c>
      <c r="AP11" s="99">
        <v>3.56</v>
      </c>
      <c r="AQ11" s="99">
        <v>8139.9</v>
      </c>
      <c r="AR11" s="99">
        <v>283.5</v>
      </c>
      <c r="AS11" s="99">
        <v>3.58</v>
      </c>
      <c r="AT11" s="99">
        <v>8151.4</v>
      </c>
      <c r="AU11" s="99">
        <v>272.6</v>
      </c>
      <c r="AV11" s="99">
        <v>3.72</v>
      </c>
      <c r="AW11" s="99">
        <v>8162.2</v>
      </c>
      <c r="AX11" s="99">
        <v>278.5</v>
      </c>
      <c r="AY11" s="99">
        <v>3.64</v>
      </c>
      <c r="AZ11" s="99">
        <v>8172.9</v>
      </c>
      <c r="BA11" s="99">
        <v>279.7</v>
      </c>
      <c r="BB11" s="99">
        <v>3.63</v>
      </c>
      <c r="BC11" s="99">
        <v>8183.9</v>
      </c>
      <c r="BD11" s="99">
        <v>283.9</v>
      </c>
      <c r="BE11" s="99">
        <v>3.57</v>
      </c>
      <c r="BF11" s="99">
        <v>8195.1</v>
      </c>
      <c r="BG11" s="99">
        <v>288.7</v>
      </c>
      <c r="BH11" s="99">
        <v>3.51</v>
      </c>
      <c r="BI11" s="99">
        <v>8206.9</v>
      </c>
      <c r="BJ11" s="99">
        <v>301.9</v>
      </c>
      <c r="BK11" s="99">
        <v>3.36</v>
      </c>
      <c r="BL11" s="99">
        <v>8219.7</v>
      </c>
      <c r="BM11" s="99">
        <v>328.2</v>
      </c>
      <c r="BN11" s="99">
        <v>3.09</v>
      </c>
      <c r="BO11" s="99">
        <v>8235.4</v>
      </c>
      <c r="BP11" s="99">
        <v>372.6</v>
      </c>
      <c r="BQ11" s="99">
        <v>2.72</v>
      </c>
      <c r="BR11" s="99">
        <v>8256.8</v>
      </c>
      <c r="BS11" s="99">
        <v>414</v>
      </c>
      <c r="BT11" s="99">
        <v>2.45</v>
      </c>
      <c r="BU11" s="99">
        <v>8286.4</v>
      </c>
      <c r="BV11" s="99">
        <v>814.2</v>
      </c>
      <c r="BW11" s="99">
        <v>1.25</v>
      </c>
      <c r="BX11" s="99">
        <v>8449.3</v>
      </c>
    </row>
    <row r="12" spans="1:76" ht="12.75">
      <c r="A12" s="44" t="s">
        <v>98</v>
      </c>
      <c r="B12" s="48" t="s">
        <v>4</v>
      </c>
      <c r="C12" s="93">
        <v>501</v>
      </c>
      <c r="D12" s="44" t="s">
        <v>99</v>
      </c>
      <c r="E12" s="48" t="s">
        <v>101</v>
      </c>
      <c r="F12" s="48" t="s">
        <v>28</v>
      </c>
      <c r="G12" s="48" t="s">
        <v>204</v>
      </c>
      <c r="I12" s="44">
        <v>86.86</v>
      </c>
      <c r="J12" s="99">
        <v>4830.5</v>
      </c>
      <c r="K12" s="99">
        <v>4959.6</v>
      </c>
      <c r="L12" s="96">
        <v>1989</v>
      </c>
      <c r="M12" s="94">
        <v>1.8</v>
      </c>
      <c r="N12" s="97">
        <v>0</v>
      </c>
      <c r="P12" s="99">
        <v>4830.5</v>
      </c>
      <c r="Q12" s="99">
        <v>88.8</v>
      </c>
      <c r="R12" s="99">
        <v>1.12</v>
      </c>
      <c r="S12" s="99">
        <v>4849.3</v>
      </c>
      <c r="T12" s="99">
        <v>58.5</v>
      </c>
      <c r="U12" s="99">
        <v>1.7</v>
      </c>
      <c r="V12" s="99">
        <v>4855.2</v>
      </c>
      <c r="W12" s="99">
        <v>54.5</v>
      </c>
      <c r="X12" s="99">
        <v>1.82</v>
      </c>
      <c r="Y12" s="99">
        <v>4860.7</v>
      </c>
      <c r="Z12" s="99">
        <v>52.7</v>
      </c>
      <c r="AA12" s="99">
        <v>1.89</v>
      </c>
      <c r="AB12" s="99">
        <v>4866</v>
      </c>
      <c r="AC12" s="99">
        <v>50.7</v>
      </c>
      <c r="AD12" s="99">
        <v>1.96</v>
      </c>
      <c r="AE12" s="99">
        <v>4871</v>
      </c>
      <c r="AF12" s="99">
        <v>49.9</v>
      </c>
      <c r="AG12" s="99">
        <v>1.99</v>
      </c>
      <c r="AH12" s="99">
        <v>4875.9</v>
      </c>
      <c r="AI12" s="99">
        <v>49.9</v>
      </c>
      <c r="AJ12" s="99">
        <v>1.99</v>
      </c>
      <c r="AK12" s="99">
        <v>4880.9</v>
      </c>
      <c r="AL12" s="99">
        <v>49.3</v>
      </c>
      <c r="AM12" s="99">
        <v>2.02</v>
      </c>
      <c r="AN12" s="99">
        <v>4885.7</v>
      </c>
      <c r="AO12" s="99">
        <v>48.8</v>
      </c>
      <c r="AP12" s="99">
        <v>2.04</v>
      </c>
      <c r="AQ12" s="99">
        <v>4890.5</v>
      </c>
      <c r="AR12" s="99">
        <v>48.8</v>
      </c>
      <c r="AS12" s="99">
        <v>2.04</v>
      </c>
      <c r="AT12" s="99">
        <v>4895.3</v>
      </c>
      <c r="AU12" s="99">
        <v>49.1</v>
      </c>
      <c r="AV12" s="99">
        <v>2.03</v>
      </c>
      <c r="AW12" s="99">
        <v>4900.2</v>
      </c>
      <c r="AX12" s="99">
        <v>49.1</v>
      </c>
      <c r="AY12" s="99">
        <v>2.03</v>
      </c>
      <c r="AZ12" s="99">
        <v>4905</v>
      </c>
      <c r="BA12" s="99">
        <v>49.7</v>
      </c>
      <c r="BB12" s="99">
        <v>2</v>
      </c>
      <c r="BC12" s="99">
        <v>4909.9</v>
      </c>
      <c r="BD12" s="99">
        <v>49.2</v>
      </c>
      <c r="BE12" s="99">
        <v>2.02</v>
      </c>
      <c r="BF12" s="99">
        <v>4914.7</v>
      </c>
      <c r="BG12" s="99">
        <v>50.1</v>
      </c>
      <c r="BH12" s="99">
        <v>1.98</v>
      </c>
      <c r="BI12" s="99">
        <v>4919.7</v>
      </c>
      <c r="BJ12" s="99">
        <v>51.1</v>
      </c>
      <c r="BK12" s="99">
        <v>1.95</v>
      </c>
      <c r="BL12" s="99">
        <v>4924.7</v>
      </c>
      <c r="BM12" s="99">
        <v>51.8</v>
      </c>
      <c r="BN12" s="99">
        <v>1.92</v>
      </c>
      <c r="BO12" s="99">
        <v>4929.8</v>
      </c>
      <c r="BP12" s="99">
        <v>53.3</v>
      </c>
      <c r="BQ12" s="99">
        <v>1.87</v>
      </c>
      <c r="BR12" s="99">
        <v>4935.1</v>
      </c>
      <c r="BS12" s="99">
        <v>59</v>
      </c>
      <c r="BT12" s="99">
        <v>1.68</v>
      </c>
      <c r="BU12" s="99">
        <v>4941</v>
      </c>
      <c r="BV12" s="99">
        <v>88.6</v>
      </c>
      <c r="BW12" s="99">
        <v>1.12</v>
      </c>
      <c r="BX12" s="99">
        <v>4959.6</v>
      </c>
    </row>
    <row r="13" spans="1:76" ht="12.75">
      <c r="A13" s="44" t="s">
        <v>98</v>
      </c>
      <c r="B13" s="48" t="s">
        <v>4</v>
      </c>
      <c r="C13" s="93">
        <v>501</v>
      </c>
      <c r="D13" s="44" t="s">
        <v>99</v>
      </c>
      <c r="E13" s="48" t="s">
        <v>102</v>
      </c>
      <c r="F13" s="48" t="s">
        <v>28</v>
      </c>
      <c r="G13" s="48" t="s">
        <v>204</v>
      </c>
      <c r="I13" s="44">
        <v>86.86</v>
      </c>
      <c r="J13" s="99">
        <v>2781</v>
      </c>
      <c r="K13" s="99">
        <v>2908.7</v>
      </c>
      <c r="L13" s="96">
        <v>1728</v>
      </c>
      <c r="M13" s="94">
        <v>1.76</v>
      </c>
      <c r="N13" s="97">
        <v>0</v>
      </c>
      <c r="P13" s="99">
        <v>2781</v>
      </c>
      <c r="Q13" s="99">
        <v>76.2</v>
      </c>
      <c r="R13" s="99">
        <v>1.13</v>
      </c>
      <c r="S13" s="99">
        <v>2798.8</v>
      </c>
      <c r="T13" s="99">
        <v>53.2</v>
      </c>
      <c r="U13" s="99">
        <v>1.62</v>
      </c>
      <c r="V13" s="99">
        <v>2804.7</v>
      </c>
      <c r="W13" s="99">
        <v>48</v>
      </c>
      <c r="X13" s="99">
        <v>1.8</v>
      </c>
      <c r="Y13" s="99">
        <v>2809.9</v>
      </c>
      <c r="Z13" s="99">
        <v>45.2</v>
      </c>
      <c r="AA13" s="99">
        <v>1.91</v>
      </c>
      <c r="AB13" s="99">
        <v>2814.9</v>
      </c>
      <c r="AC13" s="99">
        <v>45.9</v>
      </c>
      <c r="AD13" s="99">
        <v>1.88</v>
      </c>
      <c r="AE13" s="99">
        <v>2819.9</v>
      </c>
      <c r="AF13" s="99">
        <v>44</v>
      </c>
      <c r="AG13" s="99">
        <v>1.97</v>
      </c>
      <c r="AH13" s="99">
        <v>2824.7</v>
      </c>
      <c r="AI13" s="99">
        <v>44.1</v>
      </c>
      <c r="AJ13" s="99">
        <v>1.96</v>
      </c>
      <c r="AK13" s="99">
        <v>2829.6</v>
      </c>
      <c r="AL13" s="99">
        <v>44.4</v>
      </c>
      <c r="AM13" s="99">
        <v>1.95</v>
      </c>
      <c r="AN13" s="99">
        <v>2834.5</v>
      </c>
      <c r="AO13" s="99">
        <v>43.8</v>
      </c>
      <c r="AP13" s="99">
        <v>1.97</v>
      </c>
      <c r="AQ13" s="99">
        <v>2839.4</v>
      </c>
      <c r="AR13" s="99">
        <v>43.7</v>
      </c>
      <c r="AS13" s="99">
        <v>1.98</v>
      </c>
      <c r="AT13" s="99">
        <v>2844.2</v>
      </c>
      <c r="AU13" s="99">
        <v>44.1</v>
      </c>
      <c r="AV13" s="99">
        <v>1.96</v>
      </c>
      <c r="AW13" s="99">
        <v>2849.1</v>
      </c>
      <c r="AX13" s="99">
        <v>44.1</v>
      </c>
      <c r="AY13" s="99">
        <v>1.96</v>
      </c>
      <c r="AZ13" s="99">
        <v>2854</v>
      </c>
      <c r="BA13" s="99">
        <v>44.5</v>
      </c>
      <c r="BB13" s="99">
        <v>1.94</v>
      </c>
      <c r="BC13" s="99">
        <v>2859</v>
      </c>
      <c r="BD13" s="99">
        <v>44.1</v>
      </c>
      <c r="BE13" s="99">
        <v>1.96</v>
      </c>
      <c r="BF13" s="99">
        <v>2863.9</v>
      </c>
      <c r="BG13" s="99">
        <v>44.9</v>
      </c>
      <c r="BH13" s="99">
        <v>1.93</v>
      </c>
      <c r="BI13" s="99">
        <v>2868.9</v>
      </c>
      <c r="BJ13" s="99">
        <v>45.7</v>
      </c>
      <c r="BK13" s="99">
        <v>1.89</v>
      </c>
      <c r="BL13" s="99">
        <v>2874</v>
      </c>
      <c r="BM13" s="99">
        <v>46.3</v>
      </c>
      <c r="BN13" s="99">
        <v>1.87</v>
      </c>
      <c r="BO13" s="99">
        <v>2879.2</v>
      </c>
      <c r="BP13" s="99">
        <v>49.3</v>
      </c>
      <c r="BQ13" s="99">
        <v>1.75</v>
      </c>
      <c r="BR13" s="99">
        <v>2884.8</v>
      </c>
      <c r="BS13" s="99">
        <v>51.3</v>
      </c>
      <c r="BT13" s="99">
        <v>1.68</v>
      </c>
      <c r="BU13" s="99">
        <v>2890.6</v>
      </c>
      <c r="BV13" s="99">
        <v>77.9</v>
      </c>
      <c r="BW13" s="99">
        <v>1.11</v>
      </c>
      <c r="BX13" s="99">
        <v>2908.7</v>
      </c>
    </row>
    <row r="14" spans="1:76" ht="12.75">
      <c r="A14" s="44" t="s">
        <v>98</v>
      </c>
      <c r="B14" s="48" t="s">
        <v>4</v>
      </c>
      <c r="C14" s="93">
        <v>501</v>
      </c>
      <c r="D14" s="44" t="s">
        <v>99</v>
      </c>
      <c r="E14" s="48" t="s">
        <v>103</v>
      </c>
      <c r="F14" s="48" t="s">
        <v>28</v>
      </c>
      <c r="G14" s="48" t="s">
        <v>204</v>
      </c>
      <c r="I14" s="44">
        <v>11.95</v>
      </c>
      <c r="J14" s="99">
        <v>32.7</v>
      </c>
      <c r="K14" s="99">
        <v>1078.5</v>
      </c>
      <c r="L14" s="96">
        <v>24000</v>
      </c>
      <c r="M14" s="94">
        <v>2.01</v>
      </c>
      <c r="N14" s="97">
        <v>1475</v>
      </c>
      <c r="P14" s="99">
        <v>32.7</v>
      </c>
      <c r="Q14" s="99">
        <v>1158.4</v>
      </c>
      <c r="R14" s="99">
        <v>1.04</v>
      </c>
      <c r="S14" s="99">
        <v>178.7</v>
      </c>
      <c r="T14" s="99">
        <v>989.8</v>
      </c>
      <c r="U14" s="99">
        <v>1.21</v>
      </c>
      <c r="V14" s="99">
        <v>283.7</v>
      </c>
      <c r="W14" s="99">
        <v>1030</v>
      </c>
      <c r="X14" s="99">
        <v>1.17</v>
      </c>
      <c r="Y14" s="99">
        <v>392.7</v>
      </c>
      <c r="Z14" s="99">
        <v>833.7</v>
      </c>
      <c r="AA14" s="99">
        <v>1.44</v>
      </c>
      <c r="AB14" s="99">
        <v>476.1</v>
      </c>
      <c r="AC14" s="99">
        <v>374.4</v>
      </c>
      <c r="AD14" s="99">
        <v>3.21</v>
      </c>
      <c r="AE14" s="99">
        <v>496</v>
      </c>
      <c r="AF14" s="99">
        <v>321.6</v>
      </c>
      <c r="AG14" s="99">
        <v>3.73</v>
      </c>
      <c r="AH14" s="99">
        <v>509.1</v>
      </c>
      <c r="AI14" s="99">
        <v>292</v>
      </c>
      <c r="AJ14" s="99">
        <v>4.11</v>
      </c>
      <c r="AK14" s="99">
        <v>519.5</v>
      </c>
      <c r="AL14" s="99">
        <v>290.9</v>
      </c>
      <c r="AM14" s="99">
        <v>4.13</v>
      </c>
      <c r="AN14" s="99">
        <v>529.9</v>
      </c>
      <c r="AO14" s="99">
        <v>289.4</v>
      </c>
      <c r="AP14" s="99">
        <v>4.15</v>
      </c>
      <c r="AQ14" s="99">
        <v>540.6</v>
      </c>
      <c r="AR14" s="99">
        <v>297.3</v>
      </c>
      <c r="AS14" s="99">
        <v>4.04</v>
      </c>
      <c r="AT14" s="99">
        <v>552</v>
      </c>
      <c r="AU14" s="99">
        <v>300.6</v>
      </c>
      <c r="AV14" s="99">
        <v>3.99</v>
      </c>
      <c r="AW14" s="99">
        <v>564</v>
      </c>
      <c r="AX14" s="99">
        <v>316.1</v>
      </c>
      <c r="AY14" s="99">
        <v>3.8</v>
      </c>
      <c r="AZ14" s="99">
        <v>577.1</v>
      </c>
      <c r="BA14" s="99">
        <v>322.5</v>
      </c>
      <c r="BB14" s="99">
        <v>3.72</v>
      </c>
      <c r="BC14" s="99">
        <v>591.3</v>
      </c>
      <c r="BD14" s="99">
        <v>351</v>
      </c>
      <c r="BE14" s="99">
        <v>3.42</v>
      </c>
      <c r="BF14" s="99">
        <v>607.8</v>
      </c>
      <c r="BG14" s="99">
        <v>381.9</v>
      </c>
      <c r="BH14" s="99">
        <v>3.14</v>
      </c>
      <c r="BI14" s="99">
        <v>628.8</v>
      </c>
      <c r="BJ14" s="99">
        <v>463.9</v>
      </c>
      <c r="BK14" s="99">
        <v>2.59</v>
      </c>
      <c r="BL14" s="99">
        <v>662.5</v>
      </c>
      <c r="BM14" s="99">
        <v>866.8</v>
      </c>
      <c r="BN14" s="99">
        <v>1.38</v>
      </c>
      <c r="BO14" s="99">
        <v>743.1</v>
      </c>
      <c r="BP14" s="99">
        <v>925.6</v>
      </c>
      <c r="BQ14" s="99">
        <v>1.3</v>
      </c>
      <c r="BR14" s="99">
        <v>829.9</v>
      </c>
      <c r="BS14" s="99">
        <v>1015.5</v>
      </c>
      <c r="BT14" s="99">
        <v>1.18</v>
      </c>
      <c r="BU14" s="99">
        <v>934.5</v>
      </c>
      <c r="BV14" s="99">
        <v>1135.5</v>
      </c>
      <c r="BW14" s="99">
        <v>1.06</v>
      </c>
      <c r="BX14" s="99">
        <v>1078.5</v>
      </c>
    </row>
    <row r="15" spans="1:76" ht="12.75">
      <c r="A15" s="44" t="s">
        <v>98</v>
      </c>
      <c r="B15" s="48" t="s">
        <v>3</v>
      </c>
      <c r="C15" s="93">
        <v>22</v>
      </c>
      <c r="D15" s="44" t="s">
        <v>99</v>
      </c>
      <c r="E15" s="48" t="s">
        <v>104</v>
      </c>
      <c r="F15" s="48" t="s">
        <v>28</v>
      </c>
      <c r="G15" s="48" t="s">
        <v>204</v>
      </c>
      <c r="I15" s="44">
        <v>19.2</v>
      </c>
      <c r="J15" s="99">
        <v>13050</v>
      </c>
      <c r="K15" s="99">
        <v>13650</v>
      </c>
      <c r="L15" s="96">
        <v>2259</v>
      </c>
      <c r="M15" s="94">
        <v>0.54</v>
      </c>
      <c r="N15" s="97">
        <v>0</v>
      </c>
      <c r="P15" s="99">
        <v>13050</v>
      </c>
      <c r="Q15" s="99">
        <v>243.8</v>
      </c>
      <c r="R15" s="99">
        <v>0.46</v>
      </c>
      <c r="S15" s="99">
        <v>13092.1</v>
      </c>
      <c r="T15" s="99">
        <v>202.6</v>
      </c>
      <c r="U15" s="99">
        <v>0.56</v>
      </c>
      <c r="V15" s="99">
        <v>13120.2</v>
      </c>
      <c r="W15" s="99">
        <v>212.7</v>
      </c>
      <c r="X15" s="99">
        <v>0.53</v>
      </c>
      <c r="Y15" s="99">
        <v>13149.8</v>
      </c>
      <c r="Z15" s="99">
        <v>202.1</v>
      </c>
      <c r="AA15" s="99">
        <v>0.56</v>
      </c>
      <c r="AB15" s="99">
        <v>13177.9</v>
      </c>
      <c r="AC15" s="99">
        <v>207.5</v>
      </c>
      <c r="AD15" s="99">
        <v>0.54</v>
      </c>
      <c r="AE15" s="99">
        <v>13206.7</v>
      </c>
      <c r="AF15" s="99">
        <v>204.7</v>
      </c>
      <c r="AG15" s="99">
        <v>0.55</v>
      </c>
      <c r="AH15" s="99">
        <v>13235.1</v>
      </c>
      <c r="AI15" s="99">
        <v>205.7</v>
      </c>
      <c r="AJ15" s="99">
        <v>0.55</v>
      </c>
      <c r="AK15" s="99">
        <v>13263.7</v>
      </c>
      <c r="AL15" s="99">
        <v>207.4</v>
      </c>
      <c r="AM15" s="99">
        <v>0.54</v>
      </c>
      <c r="AN15" s="99">
        <v>13292.5</v>
      </c>
      <c r="AO15" s="99">
        <v>204.9</v>
      </c>
      <c r="AP15" s="99">
        <v>0.55</v>
      </c>
      <c r="AQ15" s="99">
        <v>13321</v>
      </c>
      <c r="AR15" s="99">
        <v>204.9</v>
      </c>
      <c r="AS15" s="99">
        <v>0.55</v>
      </c>
      <c r="AT15" s="99">
        <v>13349.4</v>
      </c>
      <c r="AU15" s="99">
        <v>204.8</v>
      </c>
      <c r="AV15" s="99">
        <v>0.55</v>
      </c>
      <c r="AW15" s="99">
        <v>13377.9</v>
      </c>
      <c r="AX15" s="99">
        <v>204.8</v>
      </c>
      <c r="AY15" s="99">
        <v>0.55</v>
      </c>
      <c r="AZ15" s="99">
        <v>13406.3</v>
      </c>
      <c r="BA15" s="99">
        <v>207.2</v>
      </c>
      <c r="BB15" s="99">
        <v>0.55</v>
      </c>
      <c r="BC15" s="99">
        <v>13435.1</v>
      </c>
      <c r="BD15" s="99">
        <v>205.6</v>
      </c>
      <c r="BE15" s="99">
        <v>0.55</v>
      </c>
      <c r="BF15" s="99">
        <v>13463.7</v>
      </c>
      <c r="BG15" s="99">
        <v>204.6</v>
      </c>
      <c r="BH15" s="99">
        <v>0.55</v>
      </c>
      <c r="BI15" s="99">
        <v>13492.1</v>
      </c>
      <c r="BJ15" s="99">
        <v>207.4</v>
      </c>
      <c r="BK15" s="99">
        <v>0.54</v>
      </c>
      <c r="BL15" s="99">
        <v>13520.9</v>
      </c>
      <c r="BM15" s="99">
        <v>208.6</v>
      </c>
      <c r="BN15" s="99">
        <v>0.54</v>
      </c>
      <c r="BO15" s="99">
        <v>13549.8</v>
      </c>
      <c r="BP15" s="99">
        <v>206.1</v>
      </c>
      <c r="BQ15" s="99">
        <v>0.55</v>
      </c>
      <c r="BR15" s="99">
        <v>13578.5</v>
      </c>
      <c r="BS15" s="99">
        <v>210.7</v>
      </c>
      <c r="BT15" s="99">
        <v>0.54</v>
      </c>
      <c r="BU15" s="99">
        <v>13607.7</v>
      </c>
      <c r="BV15" s="99">
        <v>239.9</v>
      </c>
      <c r="BW15" s="99">
        <v>0.47</v>
      </c>
      <c r="BX15" s="99">
        <v>13650</v>
      </c>
    </row>
    <row r="16" spans="1:76" ht="12.75">
      <c r="A16" s="44" t="s">
        <v>98</v>
      </c>
      <c r="B16" s="48" t="s">
        <v>3</v>
      </c>
      <c r="C16" s="93">
        <v>22</v>
      </c>
      <c r="D16" s="44" t="s">
        <v>99</v>
      </c>
      <c r="E16" s="48" t="s">
        <v>105</v>
      </c>
      <c r="F16" s="48" t="s">
        <v>28</v>
      </c>
      <c r="G16" s="48" t="s">
        <v>204</v>
      </c>
      <c r="I16" s="44">
        <v>19.2</v>
      </c>
      <c r="J16" s="99">
        <v>9930</v>
      </c>
      <c r="K16" s="99">
        <v>11050</v>
      </c>
      <c r="L16" s="96">
        <v>4226</v>
      </c>
      <c r="M16" s="94">
        <v>0.53</v>
      </c>
      <c r="N16" s="97">
        <v>0</v>
      </c>
      <c r="P16" s="99">
        <v>9930</v>
      </c>
      <c r="Q16" s="99">
        <v>442.8</v>
      </c>
      <c r="R16" s="99">
        <v>0.48</v>
      </c>
      <c r="S16" s="99">
        <v>10002.3</v>
      </c>
      <c r="T16" s="99">
        <v>384.9</v>
      </c>
      <c r="U16" s="99">
        <v>0.55</v>
      </c>
      <c r="V16" s="99">
        <v>10055.8</v>
      </c>
      <c r="W16" s="99">
        <v>391.8</v>
      </c>
      <c r="X16" s="99">
        <v>0.54</v>
      </c>
      <c r="Y16" s="99">
        <v>10110.2</v>
      </c>
      <c r="Z16" s="99">
        <v>396.4</v>
      </c>
      <c r="AA16" s="99">
        <v>0.53</v>
      </c>
      <c r="AB16" s="99">
        <v>10165.3</v>
      </c>
      <c r="AC16" s="99">
        <v>394.1</v>
      </c>
      <c r="AD16" s="99">
        <v>0.54</v>
      </c>
      <c r="AE16" s="99">
        <v>10220</v>
      </c>
      <c r="AF16" s="99">
        <v>388.9</v>
      </c>
      <c r="AG16" s="99">
        <v>0.54</v>
      </c>
      <c r="AH16" s="99">
        <v>10274</v>
      </c>
      <c r="AI16" s="99">
        <v>390.8</v>
      </c>
      <c r="AJ16" s="99">
        <v>0.54</v>
      </c>
      <c r="AK16" s="99">
        <v>10328.3</v>
      </c>
      <c r="AL16" s="99">
        <v>393.8</v>
      </c>
      <c r="AM16" s="99">
        <v>0.54</v>
      </c>
      <c r="AN16" s="99">
        <v>10383</v>
      </c>
      <c r="AO16" s="99">
        <v>389.3</v>
      </c>
      <c r="AP16" s="99">
        <v>0.54</v>
      </c>
      <c r="AQ16" s="99">
        <v>10437</v>
      </c>
      <c r="AR16" s="99">
        <v>389.3</v>
      </c>
      <c r="AS16" s="99">
        <v>0.54</v>
      </c>
      <c r="AT16" s="99">
        <v>10491.1</v>
      </c>
      <c r="AU16" s="99">
        <v>389.5</v>
      </c>
      <c r="AV16" s="99">
        <v>0.54</v>
      </c>
      <c r="AW16" s="99">
        <v>10545.2</v>
      </c>
      <c r="AX16" s="99">
        <v>389.5</v>
      </c>
      <c r="AY16" s="99">
        <v>0.54</v>
      </c>
      <c r="AZ16" s="99">
        <v>10599.3</v>
      </c>
      <c r="BA16" s="99">
        <v>394.1</v>
      </c>
      <c r="BB16" s="99">
        <v>0.54</v>
      </c>
      <c r="BC16" s="99">
        <v>10654</v>
      </c>
      <c r="BD16" s="99">
        <v>391</v>
      </c>
      <c r="BE16" s="99">
        <v>0.54</v>
      </c>
      <c r="BF16" s="99">
        <v>10708.3</v>
      </c>
      <c r="BG16" s="99">
        <v>389.1</v>
      </c>
      <c r="BH16" s="99">
        <v>0.54</v>
      </c>
      <c r="BI16" s="99">
        <v>10762.4</v>
      </c>
      <c r="BJ16" s="99">
        <v>394.3</v>
      </c>
      <c r="BK16" s="99">
        <v>0.54</v>
      </c>
      <c r="BL16" s="99">
        <v>10817.1</v>
      </c>
      <c r="BM16" s="99">
        <v>396.6</v>
      </c>
      <c r="BN16" s="99">
        <v>0.53</v>
      </c>
      <c r="BO16" s="99">
        <v>10872.2</v>
      </c>
      <c r="BP16" s="99">
        <v>392</v>
      </c>
      <c r="BQ16" s="99">
        <v>0.54</v>
      </c>
      <c r="BR16" s="99">
        <v>10926.6</v>
      </c>
      <c r="BS16" s="99">
        <v>385.1</v>
      </c>
      <c r="BT16" s="99">
        <v>0.55</v>
      </c>
      <c r="BU16" s="99">
        <v>10980.1</v>
      </c>
      <c r="BV16" s="99">
        <v>435.2</v>
      </c>
      <c r="BW16" s="99">
        <v>0.49</v>
      </c>
      <c r="BX16" s="99">
        <v>11050</v>
      </c>
    </row>
    <row r="17" spans="1:76" ht="12.75">
      <c r="A17" s="44" t="s">
        <v>106</v>
      </c>
      <c r="B17" s="48" t="s">
        <v>5</v>
      </c>
      <c r="C17" s="93">
        <v>87</v>
      </c>
      <c r="D17" s="44" t="s">
        <v>86</v>
      </c>
      <c r="E17" s="48" t="s">
        <v>107</v>
      </c>
      <c r="F17" s="48" t="s">
        <v>28</v>
      </c>
      <c r="G17" s="48" t="s">
        <v>204</v>
      </c>
      <c r="I17" s="44">
        <v>24.39</v>
      </c>
      <c r="J17" s="99">
        <v>3.1</v>
      </c>
      <c r="K17" s="99">
        <v>566.9</v>
      </c>
      <c r="L17" s="96">
        <v>13723</v>
      </c>
      <c r="M17" s="94">
        <v>4.92</v>
      </c>
      <c r="N17" s="97">
        <v>1880</v>
      </c>
      <c r="P17" s="99">
        <v>3.1</v>
      </c>
      <c r="Q17" s="99">
        <v>160.4</v>
      </c>
      <c r="R17" s="99">
        <v>4.28</v>
      </c>
      <c r="S17" s="99">
        <v>41.3</v>
      </c>
      <c r="T17" s="99">
        <v>141.2</v>
      </c>
      <c r="U17" s="99">
        <v>4.86</v>
      </c>
      <c r="V17" s="99">
        <v>71.5</v>
      </c>
      <c r="W17" s="99">
        <v>183</v>
      </c>
      <c r="X17" s="99">
        <v>3.75</v>
      </c>
      <c r="Y17" s="99">
        <v>123.5</v>
      </c>
      <c r="Z17" s="99">
        <v>129.9</v>
      </c>
      <c r="AA17" s="99">
        <v>5.28</v>
      </c>
      <c r="AB17" s="99">
        <v>145.9</v>
      </c>
      <c r="AC17" s="99">
        <v>121.6</v>
      </c>
      <c r="AD17" s="99">
        <v>5.64</v>
      </c>
      <c r="AE17" s="99">
        <v>163.5</v>
      </c>
      <c r="AF17" s="99">
        <v>120.3</v>
      </c>
      <c r="AG17" s="99">
        <v>5.71</v>
      </c>
      <c r="AH17" s="99">
        <v>182.2</v>
      </c>
      <c r="AI17" s="99">
        <v>132.2</v>
      </c>
      <c r="AJ17" s="99">
        <v>5.19</v>
      </c>
      <c r="AK17" s="99">
        <v>205.7</v>
      </c>
      <c r="AL17" s="99">
        <v>134.5</v>
      </c>
      <c r="AM17" s="99">
        <v>5.1</v>
      </c>
      <c r="AN17" s="99">
        <v>231.6</v>
      </c>
      <c r="AO17" s="99">
        <v>130</v>
      </c>
      <c r="AP17" s="99">
        <v>5.28</v>
      </c>
      <c r="AQ17" s="99">
        <v>255.6</v>
      </c>
      <c r="AR17" s="99">
        <v>136.4</v>
      </c>
      <c r="AS17" s="99">
        <v>5.03</v>
      </c>
      <c r="AT17" s="99">
        <v>282.8</v>
      </c>
      <c r="AU17" s="99">
        <v>143.3</v>
      </c>
      <c r="AV17" s="99">
        <v>4.79</v>
      </c>
      <c r="AW17" s="99">
        <v>312.4</v>
      </c>
      <c r="AX17" s="99">
        <v>128.1</v>
      </c>
      <c r="AY17" s="99">
        <v>5.36</v>
      </c>
      <c r="AZ17" s="99">
        <v>335.4</v>
      </c>
      <c r="BA17" s="99">
        <v>130.7</v>
      </c>
      <c r="BB17" s="99">
        <v>5.25</v>
      </c>
      <c r="BC17" s="99">
        <v>359.4</v>
      </c>
      <c r="BD17" s="99">
        <v>141.7</v>
      </c>
      <c r="BE17" s="99">
        <v>4.84</v>
      </c>
      <c r="BF17" s="99">
        <v>388.2</v>
      </c>
      <c r="BG17" s="99">
        <v>141.2</v>
      </c>
      <c r="BH17" s="99">
        <v>4.86</v>
      </c>
      <c r="BI17" s="99">
        <v>417.7</v>
      </c>
      <c r="BJ17" s="99">
        <v>130.8</v>
      </c>
      <c r="BK17" s="99">
        <v>5.25</v>
      </c>
      <c r="BL17" s="99">
        <v>441.2</v>
      </c>
      <c r="BM17" s="99">
        <v>128.3</v>
      </c>
      <c r="BN17" s="99">
        <v>5.35</v>
      </c>
      <c r="BO17" s="99">
        <v>463.8</v>
      </c>
      <c r="BP17" s="99">
        <v>140.3</v>
      </c>
      <c r="BQ17" s="99">
        <v>4.89</v>
      </c>
      <c r="BR17" s="99">
        <v>492.5</v>
      </c>
      <c r="BS17" s="99">
        <v>146.5</v>
      </c>
      <c r="BT17" s="99">
        <v>4.68</v>
      </c>
      <c r="BU17" s="99">
        <v>522.5</v>
      </c>
      <c r="BV17" s="99">
        <v>166.1</v>
      </c>
      <c r="BW17" s="99">
        <v>4.13</v>
      </c>
      <c r="BX17" s="99">
        <v>566.9</v>
      </c>
    </row>
    <row r="18" spans="1:76" ht="12.75">
      <c r="A18" s="44" t="s">
        <v>108</v>
      </c>
      <c r="B18" s="48" t="s">
        <v>4</v>
      </c>
      <c r="C18" s="93">
        <v>501</v>
      </c>
      <c r="D18" s="44" t="s">
        <v>109</v>
      </c>
      <c r="E18" s="48" t="s">
        <v>110</v>
      </c>
      <c r="F18" s="48" t="s">
        <v>28</v>
      </c>
      <c r="G18" s="48" t="s">
        <v>204</v>
      </c>
      <c r="I18" s="44">
        <v>37.23</v>
      </c>
      <c r="J18" s="99">
        <v>8317.7</v>
      </c>
      <c r="K18" s="99">
        <v>8583.5</v>
      </c>
      <c r="L18" s="96">
        <v>2778</v>
      </c>
      <c r="M18" s="94">
        <v>1.78</v>
      </c>
      <c r="N18" s="97">
        <v>0</v>
      </c>
      <c r="P18" s="99">
        <v>8317.7</v>
      </c>
      <c r="Q18" s="99">
        <v>106.4</v>
      </c>
      <c r="R18" s="99">
        <v>1.31</v>
      </c>
      <c r="S18" s="99">
        <v>8346.2</v>
      </c>
      <c r="T18" s="99">
        <v>83.1</v>
      </c>
      <c r="U18" s="99">
        <v>1.67</v>
      </c>
      <c r="V18" s="99">
        <v>8359.9</v>
      </c>
      <c r="W18" s="99">
        <v>76.4</v>
      </c>
      <c r="X18" s="99">
        <v>1.82</v>
      </c>
      <c r="Y18" s="99">
        <v>8372.2</v>
      </c>
      <c r="Z18" s="99">
        <v>77</v>
      </c>
      <c r="AA18" s="99">
        <v>1.8</v>
      </c>
      <c r="AB18" s="99">
        <v>8384.6</v>
      </c>
      <c r="AC18" s="99">
        <v>76</v>
      </c>
      <c r="AD18" s="99">
        <v>1.83</v>
      </c>
      <c r="AE18" s="99">
        <v>8396.8</v>
      </c>
      <c r="AF18" s="99">
        <v>74.5</v>
      </c>
      <c r="AG18" s="99">
        <v>1.86</v>
      </c>
      <c r="AH18" s="99">
        <v>8408.7</v>
      </c>
      <c r="AI18" s="99">
        <v>73.6</v>
      </c>
      <c r="AJ18" s="99">
        <v>1.89</v>
      </c>
      <c r="AK18" s="99">
        <v>8420.4</v>
      </c>
      <c r="AL18" s="99">
        <v>74.6</v>
      </c>
      <c r="AM18" s="99">
        <v>1.86</v>
      </c>
      <c r="AN18" s="99">
        <v>8432.2</v>
      </c>
      <c r="AO18" s="99">
        <v>73.8</v>
      </c>
      <c r="AP18" s="99">
        <v>1.88</v>
      </c>
      <c r="AQ18" s="99">
        <v>8443.9</v>
      </c>
      <c r="AR18" s="99">
        <v>73.9</v>
      </c>
      <c r="AS18" s="99">
        <v>1.88</v>
      </c>
      <c r="AT18" s="99">
        <v>8455.5</v>
      </c>
      <c r="AU18" s="99">
        <v>73.5</v>
      </c>
      <c r="AV18" s="99">
        <v>1.89</v>
      </c>
      <c r="AW18" s="99">
        <v>8467.1</v>
      </c>
      <c r="AX18" s="99">
        <v>74</v>
      </c>
      <c r="AY18" s="99">
        <v>1.88</v>
      </c>
      <c r="AZ18" s="99">
        <v>8478.6</v>
      </c>
      <c r="BA18" s="99">
        <v>72.4</v>
      </c>
      <c r="BB18" s="99">
        <v>1.92</v>
      </c>
      <c r="BC18" s="99">
        <v>8489.8</v>
      </c>
      <c r="BD18" s="99">
        <v>73.5</v>
      </c>
      <c r="BE18" s="99">
        <v>1.89</v>
      </c>
      <c r="BF18" s="99">
        <v>8501.3</v>
      </c>
      <c r="BG18" s="99">
        <v>72</v>
      </c>
      <c r="BH18" s="99">
        <v>1.93</v>
      </c>
      <c r="BI18" s="99">
        <v>8512.4</v>
      </c>
      <c r="BJ18" s="99">
        <v>73.4</v>
      </c>
      <c r="BK18" s="99">
        <v>1.89</v>
      </c>
      <c r="BL18" s="99">
        <v>8523.5</v>
      </c>
      <c r="BM18" s="99">
        <v>74</v>
      </c>
      <c r="BN18" s="99">
        <v>1.88</v>
      </c>
      <c r="BO18" s="99">
        <v>8534.7</v>
      </c>
      <c r="BP18" s="99">
        <v>73</v>
      </c>
      <c r="BQ18" s="99">
        <v>1.9</v>
      </c>
      <c r="BR18" s="99">
        <v>8545.6</v>
      </c>
      <c r="BS18" s="99">
        <v>77.3</v>
      </c>
      <c r="BT18" s="99">
        <v>1.8</v>
      </c>
      <c r="BU18" s="99">
        <v>8557.5</v>
      </c>
      <c r="BV18" s="99">
        <v>104</v>
      </c>
      <c r="BW18" s="99">
        <v>1.33</v>
      </c>
      <c r="BX18" s="99">
        <v>8583.5</v>
      </c>
    </row>
    <row r="19" spans="1:76" ht="12.75">
      <c r="A19" s="44" t="s">
        <v>108</v>
      </c>
      <c r="B19" s="48" t="s">
        <v>4</v>
      </c>
      <c r="C19" s="93">
        <v>501</v>
      </c>
      <c r="D19" s="44" t="s">
        <v>109</v>
      </c>
      <c r="E19" s="48" t="s">
        <v>111</v>
      </c>
      <c r="F19" s="48" t="s">
        <v>28</v>
      </c>
      <c r="G19" s="48" t="s">
        <v>204</v>
      </c>
      <c r="I19" s="44">
        <v>37.21</v>
      </c>
      <c r="J19" s="99">
        <v>6497.7</v>
      </c>
      <c r="K19" s="99">
        <v>6763</v>
      </c>
      <c r="L19" s="96">
        <v>2936</v>
      </c>
      <c r="M19" s="94">
        <v>1.76</v>
      </c>
      <c r="N19" s="97">
        <v>0</v>
      </c>
      <c r="P19" s="99">
        <v>6497.7</v>
      </c>
      <c r="Q19" s="99">
        <v>116.1</v>
      </c>
      <c r="R19" s="99">
        <v>1.26</v>
      </c>
      <c r="S19" s="99">
        <v>6526.5</v>
      </c>
      <c r="T19" s="99">
        <v>85.5</v>
      </c>
      <c r="U19" s="99">
        <v>1.72</v>
      </c>
      <c r="V19" s="99">
        <v>6538.9</v>
      </c>
      <c r="W19" s="99">
        <v>80.8</v>
      </c>
      <c r="X19" s="99">
        <v>1.82</v>
      </c>
      <c r="Y19" s="99">
        <v>6550.5</v>
      </c>
      <c r="Z19" s="99">
        <v>81.2</v>
      </c>
      <c r="AA19" s="99">
        <v>1.81</v>
      </c>
      <c r="AB19" s="99">
        <v>6562.3</v>
      </c>
      <c r="AC19" s="99">
        <v>78.3</v>
      </c>
      <c r="AD19" s="99">
        <v>1.87</v>
      </c>
      <c r="AE19" s="99">
        <v>6573.7</v>
      </c>
      <c r="AF19" s="99">
        <v>80.6</v>
      </c>
      <c r="AG19" s="99">
        <v>1.82</v>
      </c>
      <c r="AH19" s="99">
        <v>6585.5</v>
      </c>
      <c r="AI19" s="99">
        <v>79</v>
      </c>
      <c r="AJ19" s="99">
        <v>1.86</v>
      </c>
      <c r="AK19" s="99">
        <v>6597.1</v>
      </c>
      <c r="AL19" s="99">
        <v>79.6</v>
      </c>
      <c r="AM19" s="99">
        <v>1.84</v>
      </c>
      <c r="AN19" s="99">
        <v>6608.8</v>
      </c>
      <c r="AO19" s="99">
        <v>79.1</v>
      </c>
      <c r="AP19" s="99">
        <v>1.86</v>
      </c>
      <c r="AQ19" s="99">
        <v>6620.3</v>
      </c>
      <c r="AR19" s="99">
        <v>79.6</v>
      </c>
      <c r="AS19" s="99">
        <v>1.84</v>
      </c>
      <c r="AT19" s="99">
        <v>6631.9</v>
      </c>
      <c r="AU19" s="99">
        <v>78</v>
      </c>
      <c r="AV19" s="99">
        <v>1.88</v>
      </c>
      <c r="AW19" s="99">
        <v>6643.2</v>
      </c>
      <c r="AX19" s="99">
        <v>78</v>
      </c>
      <c r="AY19" s="99">
        <v>1.88</v>
      </c>
      <c r="AZ19" s="99">
        <v>6654.5</v>
      </c>
      <c r="BA19" s="99">
        <v>79.2</v>
      </c>
      <c r="BB19" s="99">
        <v>1.85</v>
      </c>
      <c r="BC19" s="99">
        <v>6665.9</v>
      </c>
      <c r="BD19" s="99">
        <v>79.1</v>
      </c>
      <c r="BE19" s="99">
        <v>1.86</v>
      </c>
      <c r="BF19" s="99">
        <v>6677.2</v>
      </c>
      <c r="BG19" s="99">
        <v>77.1</v>
      </c>
      <c r="BH19" s="99">
        <v>1.9</v>
      </c>
      <c r="BI19" s="99">
        <v>6688.2</v>
      </c>
      <c r="BJ19" s="99">
        <v>79.7</v>
      </c>
      <c r="BK19" s="99">
        <v>1.84</v>
      </c>
      <c r="BL19" s="99">
        <v>6699.6</v>
      </c>
      <c r="BM19" s="99">
        <v>80.2</v>
      </c>
      <c r="BN19" s="99">
        <v>1.83</v>
      </c>
      <c r="BO19" s="99">
        <v>6711.1</v>
      </c>
      <c r="BP19" s="99">
        <v>79.3</v>
      </c>
      <c r="BQ19" s="99">
        <v>1.85</v>
      </c>
      <c r="BR19" s="99">
        <v>6722.4</v>
      </c>
      <c r="BS19" s="99">
        <v>85.8</v>
      </c>
      <c r="BT19" s="99">
        <v>1.71</v>
      </c>
      <c r="BU19" s="99">
        <v>6734.8</v>
      </c>
      <c r="BV19" s="99">
        <v>114.9</v>
      </c>
      <c r="BW19" s="99">
        <v>1.28</v>
      </c>
      <c r="BX19" s="99">
        <v>6763</v>
      </c>
    </row>
    <row r="20" spans="1:76" ht="12.75">
      <c r="A20" s="44" t="s">
        <v>108</v>
      </c>
      <c r="B20" s="48" t="s">
        <v>4</v>
      </c>
      <c r="C20" s="93">
        <v>501</v>
      </c>
      <c r="D20" s="44" t="s">
        <v>109</v>
      </c>
      <c r="E20" s="48" t="s">
        <v>112</v>
      </c>
      <c r="F20" s="48" t="s">
        <v>28</v>
      </c>
      <c r="G20" s="48" t="s">
        <v>204</v>
      </c>
      <c r="I20" s="44">
        <v>37.12</v>
      </c>
      <c r="J20" s="99">
        <v>1132.9</v>
      </c>
      <c r="K20" s="99">
        <v>1548.6</v>
      </c>
      <c r="L20" s="96">
        <v>4535</v>
      </c>
      <c r="M20" s="94">
        <v>1.74</v>
      </c>
      <c r="N20" s="97">
        <v>0</v>
      </c>
      <c r="P20" s="99">
        <v>1132.9</v>
      </c>
      <c r="Q20" s="99">
        <v>163.6</v>
      </c>
      <c r="R20" s="99">
        <v>1.39</v>
      </c>
      <c r="S20" s="99">
        <v>1169.7</v>
      </c>
      <c r="T20" s="99">
        <v>133.7</v>
      </c>
      <c r="U20" s="99">
        <v>1.7</v>
      </c>
      <c r="V20" s="99">
        <v>1189.8</v>
      </c>
      <c r="W20" s="99">
        <v>125.9</v>
      </c>
      <c r="X20" s="99">
        <v>1.8</v>
      </c>
      <c r="Y20" s="99">
        <v>1208.9</v>
      </c>
      <c r="Z20" s="99">
        <v>127.4</v>
      </c>
      <c r="AA20" s="99">
        <v>1.78</v>
      </c>
      <c r="AB20" s="99">
        <v>1228.1</v>
      </c>
      <c r="AC20" s="99">
        <v>126.6</v>
      </c>
      <c r="AD20" s="99">
        <v>1.79</v>
      </c>
      <c r="AE20" s="99">
        <v>1247.2</v>
      </c>
      <c r="AF20" s="99">
        <v>124.9</v>
      </c>
      <c r="AG20" s="99">
        <v>1.81</v>
      </c>
      <c r="AH20" s="99">
        <v>1266.1</v>
      </c>
      <c r="AI20" s="99">
        <v>125.6</v>
      </c>
      <c r="AJ20" s="99">
        <v>1.81</v>
      </c>
      <c r="AK20" s="99">
        <v>1285.1</v>
      </c>
      <c r="AL20" s="99">
        <v>126.5</v>
      </c>
      <c r="AM20" s="99">
        <v>1.79</v>
      </c>
      <c r="AN20" s="99">
        <v>1304.2</v>
      </c>
      <c r="AO20" s="99">
        <v>125.1</v>
      </c>
      <c r="AP20" s="99">
        <v>1.81</v>
      </c>
      <c r="AQ20" s="99">
        <v>1323.1</v>
      </c>
      <c r="AR20" s="99">
        <v>125.1</v>
      </c>
      <c r="AS20" s="99">
        <v>1.81</v>
      </c>
      <c r="AT20" s="99">
        <v>1342</v>
      </c>
      <c r="AU20" s="99">
        <v>124.1</v>
      </c>
      <c r="AV20" s="99">
        <v>1.83</v>
      </c>
      <c r="AW20" s="99">
        <v>1360.7</v>
      </c>
      <c r="AX20" s="99">
        <v>124.1</v>
      </c>
      <c r="AY20" s="99">
        <v>1.83</v>
      </c>
      <c r="AZ20" s="99">
        <v>1379.5</v>
      </c>
      <c r="BA20" s="99">
        <v>125.6</v>
      </c>
      <c r="BB20" s="99">
        <v>1.81</v>
      </c>
      <c r="BC20" s="99">
        <v>1398.4</v>
      </c>
      <c r="BD20" s="99">
        <v>124.6</v>
      </c>
      <c r="BE20" s="99">
        <v>1.82</v>
      </c>
      <c r="BF20" s="99">
        <v>1417.3</v>
      </c>
      <c r="BG20" s="99">
        <v>127.1</v>
      </c>
      <c r="BH20" s="99">
        <v>1.78</v>
      </c>
      <c r="BI20" s="99">
        <v>1436.5</v>
      </c>
      <c r="BJ20" s="99">
        <v>126.3</v>
      </c>
      <c r="BK20" s="99">
        <v>1.8</v>
      </c>
      <c r="BL20" s="99">
        <v>1455.5</v>
      </c>
      <c r="BM20" s="99">
        <v>127</v>
      </c>
      <c r="BN20" s="99">
        <v>1.79</v>
      </c>
      <c r="BO20" s="99">
        <v>1474.7</v>
      </c>
      <c r="BP20" s="99">
        <v>125.6</v>
      </c>
      <c r="BQ20" s="99">
        <v>1.81</v>
      </c>
      <c r="BR20" s="99">
        <v>1493.7</v>
      </c>
      <c r="BS20" s="99">
        <v>128.3</v>
      </c>
      <c r="BT20" s="99">
        <v>1.77</v>
      </c>
      <c r="BU20" s="99">
        <v>1513.1</v>
      </c>
      <c r="BV20" s="99">
        <v>164.7</v>
      </c>
      <c r="BW20" s="99">
        <v>1.38</v>
      </c>
      <c r="BX20" s="99">
        <v>1548.6</v>
      </c>
    </row>
    <row r="21" spans="1:76" ht="12.75">
      <c r="A21" s="44" t="s">
        <v>108</v>
      </c>
      <c r="B21" s="48" t="s">
        <v>4</v>
      </c>
      <c r="C21" s="93">
        <v>501</v>
      </c>
      <c r="D21" s="44" t="s">
        <v>109</v>
      </c>
      <c r="E21" s="48" t="s">
        <v>113</v>
      </c>
      <c r="F21" s="48" t="s">
        <v>28</v>
      </c>
      <c r="G21" s="48" t="s">
        <v>204</v>
      </c>
      <c r="I21" s="44">
        <v>37.23</v>
      </c>
      <c r="J21" s="99">
        <v>5044.4</v>
      </c>
      <c r="K21" s="99">
        <v>5307.7</v>
      </c>
      <c r="L21" s="96">
        <v>2431</v>
      </c>
      <c r="M21" s="94">
        <v>1.71</v>
      </c>
      <c r="N21" s="97">
        <v>0</v>
      </c>
      <c r="P21" s="99">
        <v>5044.4</v>
      </c>
      <c r="Q21" s="99">
        <v>97.2</v>
      </c>
      <c r="R21" s="99">
        <v>1.25</v>
      </c>
      <c r="S21" s="99">
        <v>5072.2</v>
      </c>
      <c r="T21" s="99">
        <v>69.5</v>
      </c>
      <c r="U21" s="99">
        <v>1.75</v>
      </c>
      <c r="V21" s="99">
        <v>5083.1</v>
      </c>
      <c r="W21" s="99">
        <v>66.9</v>
      </c>
      <c r="X21" s="99">
        <v>1.82</v>
      </c>
      <c r="Y21" s="99">
        <v>5093.3</v>
      </c>
      <c r="Z21" s="99">
        <v>62.9</v>
      </c>
      <c r="AA21" s="99">
        <v>1.93</v>
      </c>
      <c r="AB21" s="99">
        <v>5102.8</v>
      </c>
      <c r="AC21" s="99">
        <v>63.5</v>
      </c>
      <c r="AD21" s="99">
        <v>1.91</v>
      </c>
      <c r="AE21" s="99">
        <v>5112.5</v>
      </c>
      <c r="AF21" s="99">
        <v>65.7</v>
      </c>
      <c r="AG21" s="99">
        <v>1.85</v>
      </c>
      <c r="AH21" s="99">
        <v>5122.8</v>
      </c>
      <c r="AI21" s="99">
        <v>63.4</v>
      </c>
      <c r="AJ21" s="99">
        <v>1.92</v>
      </c>
      <c r="AK21" s="99">
        <v>5132.8</v>
      </c>
      <c r="AL21" s="99">
        <v>65.6</v>
      </c>
      <c r="AM21" s="99">
        <v>1.85</v>
      </c>
      <c r="AN21" s="99">
        <v>5143.4</v>
      </c>
      <c r="AO21" s="99">
        <v>64.2</v>
      </c>
      <c r="AP21" s="99">
        <v>1.89</v>
      </c>
      <c r="AQ21" s="99">
        <v>5153.9</v>
      </c>
      <c r="AR21" s="99">
        <v>66.6</v>
      </c>
      <c r="AS21" s="99">
        <v>1.83</v>
      </c>
      <c r="AT21" s="99">
        <v>5165</v>
      </c>
      <c r="AU21" s="99">
        <v>67.6</v>
      </c>
      <c r="AV21" s="99">
        <v>1.8</v>
      </c>
      <c r="AW21" s="99">
        <v>5176.6</v>
      </c>
      <c r="AX21" s="99">
        <v>69.5</v>
      </c>
      <c r="AY21" s="99">
        <v>1.75</v>
      </c>
      <c r="AZ21" s="99">
        <v>5189.1</v>
      </c>
      <c r="BA21" s="99">
        <v>70.5</v>
      </c>
      <c r="BB21" s="99">
        <v>1.72</v>
      </c>
      <c r="BC21" s="99">
        <v>5202.1</v>
      </c>
      <c r="BD21" s="99">
        <v>72</v>
      </c>
      <c r="BE21" s="99">
        <v>1.69</v>
      </c>
      <c r="BF21" s="99">
        <v>5215.5</v>
      </c>
      <c r="BG21" s="99">
        <v>71.5</v>
      </c>
      <c r="BH21" s="99">
        <v>1.7</v>
      </c>
      <c r="BI21" s="99">
        <v>5228.7</v>
      </c>
      <c r="BJ21" s="99">
        <v>70.4</v>
      </c>
      <c r="BK21" s="99">
        <v>1.73</v>
      </c>
      <c r="BL21" s="99">
        <v>5241.6</v>
      </c>
      <c r="BM21" s="99">
        <v>71.5</v>
      </c>
      <c r="BN21" s="99">
        <v>1.7</v>
      </c>
      <c r="BO21" s="99">
        <v>5254.5</v>
      </c>
      <c r="BP21" s="99">
        <v>71.3</v>
      </c>
      <c r="BQ21" s="99">
        <v>1.7</v>
      </c>
      <c r="BR21" s="99">
        <v>5267.3</v>
      </c>
      <c r="BS21" s="99">
        <v>74.8</v>
      </c>
      <c r="BT21" s="99">
        <v>1.62</v>
      </c>
      <c r="BU21" s="99">
        <v>5280.9</v>
      </c>
      <c r="BV21" s="99">
        <v>94.7</v>
      </c>
      <c r="BW21" s="99">
        <v>1.28</v>
      </c>
      <c r="BX21" s="99">
        <v>5307.7</v>
      </c>
    </row>
    <row r="22" spans="1:76" ht="12.75">
      <c r="A22" s="44" t="s">
        <v>108</v>
      </c>
      <c r="B22" s="48" t="s">
        <v>4</v>
      </c>
      <c r="C22" s="93">
        <v>501</v>
      </c>
      <c r="D22" s="44" t="s">
        <v>109</v>
      </c>
      <c r="E22" s="48" t="s">
        <v>114</v>
      </c>
      <c r="F22" s="48" t="s">
        <v>28</v>
      </c>
      <c r="G22" s="48" t="s">
        <v>204</v>
      </c>
      <c r="I22" s="44">
        <v>37.2</v>
      </c>
      <c r="J22" s="99">
        <v>2098.4</v>
      </c>
      <c r="K22" s="99">
        <v>2516.3</v>
      </c>
      <c r="L22" s="96">
        <v>4406</v>
      </c>
      <c r="M22" s="94">
        <v>1.65</v>
      </c>
      <c r="N22" s="97">
        <v>0</v>
      </c>
      <c r="P22" s="99">
        <v>2098.4</v>
      </c>
      <c r="Q22" s="99">
        <v>170.2</v>
      </c>
      <c r="R22" s="99">
        <v>1.29</v>
      </c>
      <c r="S22" s="99">
        <v>2136</v>
      </c>
      <c r="T22" s="99">
        <v>132.9</v>
      </c>
      <c r="U22" s="99">
        <v>1.66</v>
      </c>
      <c r="V22" s="99">
        <v>2155.8</v>
      </c>
      <c r="W22" s="99">
        <v>133.4</v>
      </c>
      <c r="X22" s="99">
        <v>1.65</v>
      </c>
      <c r="Y22" s="99">
        <v>2175.7</v>
      </c>
      <c r="Z22" s="99">
        <v>126.7</v>
      </c>
      <c r="AA22" s="99">
        <v>1.74</v>
      </c>
      <c r="AB22" s="99">
        <v>2194.6</v>
      </c>
      <c r="AC22" s="99">
        <v>130.1</v>
      </c>
      <c r="AD22" s="99">
        <v>1.69</v>
      </c>
      <c r="AE22" s="99">
        <v>2214</v>
      </c>
      <c r="AF22" s="99">
        <v>130.9</v>
      </c>
      <c r="AG22" s="99">
        <v>1.68</v>
      </c>
      <c r="AH22" s="99">
        <v>2233.5</v>
      </c>
      <c r="AI22" s="99">
        <v>128.4</v>
      </c>
      <c r="AJ22" s="99">
        <v>1.72</v>
      </c>
      <c r="AK22" s="99">
        <v>2252.7</v>
      </c>
      <c r="AL22" s="99">
        <v>129.4</v>
      </c>
      <c r="AM22" s="99">
        <v>1.7</v>
      </c>
      <c r="AN22" s="99">
        <v>2272</v>
      </c>
      <c r="AO22" s="99">
        <v>127.9</v>
      </c>
      <c r="AP22" s="99">
        <v>1.72</v>
      </c>
      <c r="AQ22" s="99">
        <v>2291.1</v>
      </c>
      <c r="AR22" s="99">
        <v>127.9</v>
      </c>
      <c r="AS22" s="99">
        <v>1.72</v>
      </c>
      <c r="AT22" s="99">
        <v>2310.2</v>
      </c>
      <c r="AU22" s="99">
        <v>128.4</v>
      </c>
      <c r="AV22" s="99">
        <v>1.72</v>
      </c>
      <c r="AW22" s="99">
        <v>2329.3</v>
      </c>
      <c r="AX22" s="99">
        <v>128.4</v>
      </c>
      <c r="AY22" s="99">
        <v>1.72</v>
      </c>
      <c r="AZ22" s="99">
        <v>2348.5</v>
      </c>
      <c r="BA22" s="99">
        <v>129.9</v>
      </c>
      <c r="BB22" s="99">
        <v>1.7</v>
      </c>
      <c r="BC22" s="99">
        <v>2367.9</v>
      </c>
      <c r="BD22" s="99">
        <v>128.9</v>
      </c>
      <c r="BE22" s="99">
        <v>1.71</v>
      </c>
      <c r="BF22" s="99">
        <v>2387.1</v>
      </c>
      <c r="BG22" s="99">
        <v>125.1</v>
      </c>
      <c r="BH22" s="99">
        <v>1.76</v>
      </c>
      <c r="BI22" s="99">
        <v>2405.8</v>
      </c>
      <c r="BJ22" s="99">
        <v>132.1</v>
      </c>
      <c r="BK22" s="99">
        <v>1.67</v>
      </c>
      <c r="BL22" s="99">
        <v>2425.6</v>
      </c>
      <c r="BM22" s="99">
        <v>128.3</v>
      </c>
      <c r="BN22" s="99">
        <v>1.72</v>
      </c>
      <c r="BO22" s="99">
        <v>2445.2</v>
      </c>
      <c r="BP22" s="99">
        <v>134.6</v>
      </c>
      <c r="BQ22" s="99">
        <v>1.64</v>
      </c>
      <c r="BR22" s="99">
        <v>2465.8</v>
      </c>
      <c r="BS22" s="99">
        <v>134.2</v>
      </c>
      <c r="BT22" s="99">
        <v>1.64</v>
      </c>
      <c r="BU22" s="99">
        <v>2486.5</v>
      </c>
      <c r="BV22" s="99">
        <v>155.3</v>
      </c>
      <c r="BW22" s="99">
        <v>1.42</v>
      </c>
      <c r="BX22" s="99">
        <v>2516.3</v>
      </c>
    </row>
    <row r="23" spans="9:76" ht="12.75">
      <c r="I23" s="44"/>
      <c r="J23" s="99"/>
      <c r="K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row>
    <row r="24" spans="9:76" ht="12.75">
      <c r="I24" s="44"/>
      <c r="J24" s="99"/>
      <c r="K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row>
    <row r="27" spans="9:76" ht="12.75">
      <c r="I27" s="44"/>
      <c r="J27" s="99"/>
      <c r="K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row>
    <row r="28" spans="9:76" ht="12.75">
      <c r="I28" s="44"/>
      <c r="J28" s="99"/>
      <c r="K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row>
    <row r="29" spans="9:76" ht="12.75">
      <c r="I29" s="44"/>
      <c r="J29" s="99"/>
      <c r="K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row>
    <row r="30" spans="9:76" ht="12.75">
      <c r="I30" s="44"/>
      <c r="J30" s="99"/>
      <c r="K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row>
    <row r="31" spans="16:114" ht="12.75">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CI31" s="34"/>
      <c r="CJ31" s="34"/>
      <c r="CK31" s="34"/>
      <c r="CL31" s="34"/>
      <c r="CM31" s="34"/>
      <c r="CN31" s="34"/>
      <c r="CO31" s="34"/>
      <c r="CS31" s="14"/>
      <c r="CT31" s="14"/>
      <c r="CU31" s="14"/>
      <c r="CV31" s="14"/>
      <c r="CW31" s="14"/>
      <c r="CX31" s="14"/>
      <c r="CY31" s="14"/>
      <c r="CZ31" s="14"/>
      <c r="DA31" s="14"/>
      <c r="DB31" s="14"/>
      <c r="DC31" s="14"/>
      <c r="DD31" s="14"/>
      <c r="DE31" s="14"/>
      <c r="DF31" s="14"/>
      <c r="DG31" s="14"/>
      <c r="DH31" s="14"/>
      <c r="DI31" s="14"/>
      <c r="DJ31" s="14"/>
    </row>
    <row r="32" spans="16:114" ht="12.75">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CI32" s="35"/>
      <c r="CJ32" s="35"/>
      <c r="CK32" s="35"/>
      <c r="CL32" s="35"/>
      <c r="CM32" s="35"/>
      <c r="CN32" s="35"/>
      <c r="CO32" s="35"/>
      <c r="CS32" s="14"/>
      <c r="CT32" s="14"/>
      <c r="CU32" s="14"/>
      <c r="CV32" s="14"/>
      <c r="CW32" s="14"/>
      <c r="CX32" s="14"/>
      <c r="CY32" s="14"/>
      <c r="CZ32" s="14"/>
      <c r="DA32" s="14"/>
      <c r="DB32" s="14"/>
      <c r="DC32" s="14"/>
      <c r="DD32" s="14"/>
      <c r="DE32" s="14"/>
      <c r="DF32" s="14"/>
      <c r="DG32" s="14"/>
      <c r="DH32" s="14"/>
      <c r="DI32" s="14"/>
      <c r="DJ32" s="14"/>
    </row>
    <row r="33" spans="9:76" ht="12.75">
      <c r="I33" s="44"/>
      <c r="J33" s="99"/>
      <c r="K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row>
    <row r="34" spans="9:76" ht="12.75">
      <c r="I34" s="44"/>
      <c r="J34" s="99"/>
      <c r="K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row>
    <row r="35" spans="1:124" s="36" customFormat="1" ht="12.75">
      <c r="A35" s="110"/>
      <c r="B35" s="111"/>
      <c r="C35" s="112"/>
      <c r="D35" s="110"/>
      <c r="E35" s="111"/>
      <c r="F35" s="48"/>
      <c r="G35" s="111"/>
      <c r="H35" s="110"/>
      <c r="I35" s="113"/>
      <c r="J35" s="114"/>
      <c r="K35" s="114"/>
      <c r="L35" s="115"/>
      <c r="M35" s="113"/>
      <c r="N35" s="116"/>
      <c r="O35" s="117"/>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4"/>
      <c r="BZ35" s="4"/>
      <c r="CA35" s="4"/>
      <c r="CB35" s="4"/>
      <c r="CC35" s="4"/>
      <c r="CD35" s="4"/>
      <c r="CE35" s="4"/>
      <c r="CF35" s="4"/>
      <c r="CG35" s="4"/>
      <c r="CH35" s="4"/>
      <c r="CI35" s="37"/>
      <c r="CJ35" s="37"/>
      <c r="CK35" s="37"/>
      <c r="CL35" s="37"/>
      <c r="CM35" s="37"/>
      <c r="CN35" s="37"/>
      <c r="CO35" s="37"/>
      <c r="CP35" s="37"/>
      <c r="CQ35" s="37"/>
      <c r="CR35" s="37"/>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row>
    <row r="36" spans="1:124" s="36" customFormat="1" ht="12.75">
      <c r="A36" s="110"/>
      <c r="B36" s="111"/>
      <c r="C36" s="112"/>
      <c r="D36" s="110"/>
      <c r="E36" s="111"/>
      <c r="F36" s="48"/>
      <c r="G36" s="111"/>
      <c r="H36" s="110"/>
      <c r="I36" s="113"/>
      <c r="J36" s="114"/>
      <c r="K36" s="114"/>
      <c r="L36" s="115"/>
      <c r="M36" s="113"/>
      <c r="N36" s="116"/>
      <c r="O36" s="117"/>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8"/>
      <c r="BS36" s="114"/>
      <c r="BT36" s="114"/>
      <c r="BU36" s="114"/>
      <c r="BV36" s="114"/>
      <c r="BW36" s="114"/>
      <c r="BX36" s="114"/>
      <c r="BY36" s="4"/>
      <c r="BZ36" s="4"/>
      <c r="CA36" s="4"/>
      <c r="CB36" s="4"/>
      <c r="CC36" s="4"/>
      <c r="CD36" s="4"/>
      <c r="CE36" s="4"/>
      <c r="CF36" s="4"/>
      <c r="CG36" s="4"/>
      <c r="CH36" s="4"/>
      <c r="CI36" s="37"/>
      <c r="CJ36" s="37"/>
      <c r="CK36" s="37"/>
      <c r="CL36" s="37"/>
      <c r="CM36" s="37"/>
      <c r="CN36" s="37"/>
      <c r="CO36" s="37"/>
      <c r="CP36" s="37"/>
      <c r="CQ36" s="37"/>
      <c r="CR36" s="37"/>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row>
    <row r="37" spans="9:76" ht="12.75">
      <c r="I37" s="44"/>
      <c r="J37" s="99"/>
      <c r="K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row>
    <row r="38" spans="16:76" ht="12.75">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row>
    <row r="39" spans="16:76" ht="12.75">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row>
    <row r="40" spans="16:76" ht="12.75">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row>
    <row r="41" spans="9:76" ht="12.75">
      <c r="I41" s="44"/>
      <c r="J41" s="99"/>
      <c r="K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row>
    <row r="48" spans="9:76" ht="12.75">
      <c r="I48" s="44"/>
      <c r="J48" s="99"/>
      <c r="K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row>
    <row r="49" spans="9:76" ht="12.75">
      <c r="I49" s="44"/>
      <c r="J49" s="99"/>
      <c r="K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row>
    <row r="50" spans="1:124" s="16" customFormat="1" ht="12.75">
      <c r="A50" s="102"/>
      <c r="B50" s="103"/>
      <c r="C50" s="104"/>
      <c r="D50" s="102"/>
      <c r="E50" s="103"/>
      <c r="F50" s="48"/>
      <c r="G50" s="103"/>
      <c r="H50" s="102"/>
      <c r="I50" s="105"/>
      <c r="J50" s="106"/>
      <c r="K50" s="106"/>
      <c r="L50" s="107"/>
      <c r="M50" s="105"/>
      <c r="N50" s="108"/>
      <c r="O50" s="109"/>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4"/>
      <c r="BZ50" s="4"/>
      <c r="CA50" s="4"/>
      <c r="CB50" s="4"/>
      <c r="CC50" s="4"/>
      <c r="CD50" s="4"/>
      <c r="CE50" s="4"/>
      <c r="CF50" s="4"/>
      <c r="CG50" s="4"/>
      <c r="CH50" s="4"/>
      <c r="CI50" s="17"/>
      <c r="CJ50" s="17"/>
      <c r="CK50" s="17"/>
      <c r="CL50" s="17"/>
      <c r="CM50" s="17"/>
      <c r="CN50" s="17"/>
      <c r="CO50" s="17"/>
      <c r="CP50" s="17"/>
      <c r="CQ50" s="17"/>
      <c r="CR50" s="17"/>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row>
    <row r="51" spans="9:76" ht="12.75">
      <c r="I51" s="44"/>
      <c r="J51" s="99"/>
      <c r="K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row>
    <row r="52" spans="16:76" ht="12.75">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6:76" ht="12.75">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row>
    <row r="54" spans="9:76" ht="12.75">
      <c r="I54" s="44"/>
      <c r="J54" s="99"/>
      <c r="K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row>
    <row r="55" spans="9:76" ht="12.75">
      <c r="I55" s="44"/>
      <c r="J55" s="99"/>
      <c r="K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row>
    <row r="56" spans="9:76" ht="12.75">
      <c r="I56" s="44"/>
      <c r="J56" s="99"/>
      <c r="K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row>
    <row r="62" spans="9:76" ht="12.75">
      <c r="I62" s="44"/>
      <c r="J62" s="99"/>
      <c r="K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row>
    <row r="63" spans="9:76" ht="12.75">
      <c r="I63" s="44"/>
      <c r="J63" s="99"/>
      <c r="K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row>
    <row r="64" spans="16:76" ht="12.75">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row>
    <row r="65" spans="16:76" ht="12.75">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row>
    <row r="66" spans="16:76" ht="12.75">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row>
    <row r="67" spans="16:76" ht="12.75">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row>
    <row r="70" spans="16:75" ht="12.75">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row>
    <row r="72" spans="16:76" ht="12.75">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row>
    <row r="73" spans="16:76" ht="12.75">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row>
    <row r="74" spans="16:76" ht="12.75">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row>
    <row r="75" spans="16:76" ht="12.75">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row>
    <row r="76" spans="16:76" ht="12.75">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row>
    <row r="77" spans="16:76" ht="12.75">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row>
    <row r="78" spans="16:76" ht="12.75">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row>
    <row r="80" spans="16:76" ht="12.75">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row>
    <row r="81" spans="16:76" ht="12.75">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R75"/>
  <sheetViews>
    <sheetView zoomScale="75" zoomScaleNormal="75" workbookViewId="0" topLeftCell="A1">
      <selection activeCell="A1" sqref="A1"/>
    </sheetView>
  </sheetViews>
  <sheetFormatPr defaultColWidth="9.00390625" defaultRowHeight="12.75"/>
  <cols>
    <col min="1" max="1" width="9.00390625" style="4" customWidth="1"/>
    <col min="2" max="3" width="10.625" style="4" customWidth="1"/>
    <col min="4" max="4" width="21.625" style="4" customWidth="1"/>
    <col min="5" max="5" width="13.00390625" style="1" customWidth="1"/>
    <col min="6" max="6" width="11.125" style="1" customWidth="1"/>
    <col min="7" max="7" width="8.75390625" style="1" customWidth="1"/>
    <col min="8" max="8" width="9.625" style="4" customWidth="1"/>
    <col min="9" max="9" width="8.625" style="4" customWidth="1"/>
    <col min="10" max="10" width="9.625" style="4" customWidth="1"/>
    <col min="11" max="11" width="9.00390625" style="4" customWidth="1"/>
    <col min="12" max="12" width="9.875" style="4" customWidth="1"/>
    <col min="18" max="16384" width="9.00390625" style="4" customWidth="1"/>
  </cols>
  <sheetData>
    <row r="1" spans="1:5" ht="12.75">
      <c r="A1" s="4" t="s">
        <v>26</v>
      </c>
      <c r="E1" s="53">
        <f>'ABUTMENT PLOT'!D1</f>
        <v>3</v>
      </c>
    </row>
    <row r="2" ht="12.75">
      <c r="E2" s="4"/>
    </row>
    <row r="4" spans="1:7" s="162" customFormat="1" ht="25.5">
      <c r="A4" s="13" t="s">
        <v>0</v>
      </c>
      <c r="B4" s="13" t="s">
        <v>135</v>
      </c>
      <c r="C4" s="161" t="s">
        <v>136</v>
      </c>
      <c r="D4" s="13" t="s">
        <v>1</v>
      </c>
      <c r="E4" s="13" t="s">
        <v>2</v>
      </c>
      <c r="F4" s="13"/>
      <c r="G4" s="13"/>
    </row>
    <row r="5" spans="1:5" ht="12.75">
      <c r="A5" s="1" t="str">
        <f>INDEX('APP VEL DATA'!$A$1:$BY$200,$E$1,1)</f>
        <v>Allendale</v>
      </c>
      <c r="B5" s="1" t="str">
        <f>INDEX('APP VEL DATA'!$A$1:$BY$200,$E$1,2)</f>
        <v>SC</v>
      </c>
      <c r="C5" s="1">
        <f>INDEX('APP VEL DATA'!$A$1:$BY$200,$E$1,3)</f>
        <v>3</v>
      </c>
      <c r="D5" s="1" t="str">
        <f>INDEX('APP VEL DATA'!$A$1:$BY$200,$E$1,4)</f>
        <v>King Creek</v>
      </c>
      <c r="E5" s="2" t="str">
        <f>INDEX('APP VEL DATA'!$A$1:$BY$200,$E$1,5)</f>
        <v>034000300100</v>
      </c>
    </row>
    <row r="7" spans="1:18" ht="12.75">
      <c r="A7" s="54"/>
      <c r="B7" s="55"/>
      <c r="C7" s="55"/>
      <c r="D7" s="55"/>
      <c r="E7" s="56"/>
      <c r="F7"/>
      <c r="G7"/>
      <c r="H7"/>
      <c r="I7"/>
      <c r="J7"/>
      <c r="K7"/>
      <c r="L7"/>
      <c r="R7"/>
    </row>
    <row r="8" spans="1:8" ht="12.75">
      <c r="A8" s="59" t="s">
        <v>19</v>
      </c>
      <c r="B8" s="34"/>
      <c r="C8" s="34"/>
      <c r="D8" s="34"/>
      <c r="E8" s="47"/>
      <c r="F8"/>
      <c r="G8"/>
      <c r="H8" s="60" t="s">
        <v>16</v>
      </c>
    </row>
    <row r="9" spans="1:7" ht="12.75">
      <c r="A9" s="61"/>
      <c r="B9" s="34"/>
      <c r="C9" s="34"/>
      <c r="D9" s="34" t="s">
        <v>202</v>
      </c>
      <c r="E9" s="2">
        <f>INDEX('APP VEL DATA'!$A$1:$BY$200,$E$1,14)</f>
        <v>0</v>
      </c>
      <c r="F9"/>
      <c r="G9"/>
    </row>
    <row r="10" spans="1:9" s="1" customFormat="1" ht="25.5">
      <c r="A10" s="57" t="s">
        <v>6</v>
      </c>
      <c r="B10" s="58" t="s">
        <v>6</v>
      </c>
      <c r="C10" s="171" t="s">
        <v>203</v>
      </c>
      <c r="D10" s="58" t="s">
        <v>7</v>
      </c>
      <c r="E10" s="62" t="s">
        <v>8</v>
      </c>
      <c r="F10"/>
      <c r="G10"/>
      <c r="H10" s="13" t="s">
        <v>17</v>
      </c>
      <c r="I10" s="13" t="s">
        <v>18</v>
      </c>
    </row>
    <row r="11" spans="1:8" s="13" customFormat="1" ht="25.5">
      <c r="A11" s="119" t="s">
        <v>9</v>
      </c>
      <c r="B11" s="120" t="s">
        <v>45</v>
      </c>
      <c r="C11" s="120" t="s">
        <v>45</v>
      </c>
      <c r="D11" s="120" t="s">
        <v>44</v>
      </c>
      <c r="E11" s="121" t="s">
        <v>46</v>
      </c>
      <c r="F11"/>
      <c r="G11"/>
      <c r="H11" s="13" t="s">
        <v>45</v>
      </c>
    </row>
    <row r="12" spans="1:9" ht="12.75">
      <c r="A12" s="61">
        <v>1</v>
      </c>
      <c r="B12" s="50">
        <f>INDEX('APP VEL DATA'!$A$1:$BY$200,$E$1,(14+(3*$A$12)))</f>
        <v>-2.8</v>
      </c>
      <c r="C12" s="170">
        <f>B12</f>
        <v>-2.8</v>
      </c>
      <c r="D12" s="50">
        <f>INDEX('APP VEL DATA'!$A$1:$BY$200,$E$1,(15+(3*A12)))</f>
        <v>184.2</v>
      </c>
      <c r="E12" s="49">
        <f>INDEX('APP VEL DATA'!$A$1:$BY$200,$E$1,(16+(3*A12)))</f>
        <v>0.42</v>
      </c>
      <c r="F12"/>
      <c r="G12"/>
      <c r="H12" s="182">
        <f>IF(ISNUMBER(INDEX('BR VEL DATA'!$A$1:$BX$200,$E$1,14)),COS(PI()*E9/180)*((INDEX('BR VEL DATA'!A1:BX200,E1,14)+INDEX('BR VEL DATA'!A1:BX200,E1,16))-B12)+B12,"N/A")</f>
        <v>337</v>
      </c>
      <c r="I12" s="1">
        <f>IF(ISNUMBER(H12),MAX($E$12:$E$51)+0.5,"n/a")</f>
        <v>2.1</v>
      </c>
    </row>
    <row r="13" spans="1:9" ht="12.75">
      <c r="A13" s="61">
        <v>1</v>
      </c>
      <c r="B13" s="50">
        <f>INDEX('APP VEL DATA'!$A$1:$BY$200,$E$1,(14+(3*(A13+1))))</f>
        <v>57.8</v>
      </c>
      <c r="C13" s="170">
        <f>COS(PI()*$E$9/180)*(B13-$B$12)+$B$12</f>
        <v>57.8</v>
      </c>
      <c r="D13" s="50">
        <f>INDEX('APP VEL DATA'!$A$1:$BY$200,$E$1,(15+(3*A13)))</f>
        <v>184.2</v>
      </c>
      <c r="E13" s="49">
        <f>INDEX('APP VEL DATA'!$A$1:$BY$200,$E$1,(16+(3*A13)))</f>
        <v>0.42</v>
      </c>
      <c r="F13"/>
      <c r="G13"/>
      <c r="H13" s="182">
        <f>(INDEX('BR VEL DATA'!$A$1:$BX$200,$E$1,11))-(INDEX('BR VEL DATA'!$A$1:$BX$200,$E$1,10))+H12</f>
        <v>395</v>
      </c>
      <c r="I13" s="1">
        <f>IF(ISNUMBER(H13),MAX($E$12:$E$51)+0.5,"n/a")</f>
        <v>2.1</v>
      </c>
    </row>
    <row r="14" spans="1:7" ht="12.75">
      <c r="A14" s="61">
        <v>2</v>
      </c>
      <c r="B14" s="50">
        <f>INDEX('APP VEL DATA'!$A$1:$BY$200,$E$1,(14+(3*A14)))</f>
        <v>57.8</v>
      </c>
      <c r="C14" s="170">
        <f aca="true" t="shared" si="0" ref="C14:C51">COS(PI()*$E$9/180)*(B14-$B$12)+$B$12</f>
        <v>57.8</v>
      </c>
      <c r="D14" s="50">
        <f>INDEX('APP VEL DATA'!$A$1:$BY$200,$E$1,(15+(3*A14)))</f>
        <v>146.4</v>
      </c>
      <c r="E14" s="49">
        <f>INDEX('APP VEL DATA'!$A$1:$BY$200,$E$1,(16+(3*A14)))</f>
        <v>0.53</v>
      </c>
      <c r="F14"/>
      <c r="G14"/>
    </row>
    <row r="15" spans="1:7" ht="12.75">
      <c r="A15" s="61">
        <v>2</v>
      </c>
      <c r="B15" s="50">
        <f>INDEX('APP VEL DATA'!$A$1:$BY$200,$E$1,(14+(3*(A15+1))))</f>
        <v>89.4</v>
      </c>
      <c r="C15" s="170">
        <f t="shared" si="0"/>
        <v>89.4</v>
      </c>
      <c r="D15" s="50">
        <f>INDEX('APP VEL DATA'!$A$1:$BY$200,$E$1,(15+(3*A15)))</f>
        <v>146.4</v>
      </c>
      <c r="E15" s="49">
        <f>INDEX('APP VEL DATA'!$A$1:$BY$200,$E$1,(16+(3*A15)))</f>
        <v>0.53</v>
      </c>
      <c r="F15"/>
      <c r="G15"/>
    </row>
    <row r="16" spans="1:7" ht="12.75">
      <c r="A16" s="61">
        <v>3</v>
      </c>
      <c r="B16" s="50">
        <f>INDEX('APP VEL DATA'!$A$1:$BY$200,$E$1,(14+(3*A16)))</f>
        <v>89.4</v>
      </c>
      <c r="C16" s="170">
        <f t="shared" si="0"/>
        <v>89.4</v>
      </c>
      <c r="D16" s="50">
        <f>INDEX('APP VEL DATA'!$A$1:$BY$200,$E$1,(15+(3*A16)))</f>
        <v>138.6</v>
      </c>
      <c r="E16" s="49">
        <f>INDEX('APP VEL DATA'!$A$1:$BY$200,$E$1,(16+(3*A16)))</f>
        <v>0.56</v>
      </c>
      <c r="F16"/>
      <c r="G16"/>
    </row>
    <row r="17" spans="1:7" ht="12.75">
      <c r="A17" s="61">
        <v>3</v>
      </c>
      <c r="B17" s="50">
        <f>INDEX('APP VEL DATA'!$A$1:$BY$200,$E$1,(14+(3*(A17+1))))</f>
        <v>117.6</v>
      </c>
      <c r="C17" s="170">
        <f t="shared" si="0"/>
        <v>117.6</v>
      </c>
      <c r="D17" s="50">
        <f>INDEX('APP VEL DATA'!$A$1:$BY$200,$E$1,(15+(3*A17)))</f>
        <v>138.6</v>
      </c>
      <c r="E17" s="49">
        <f>INDEX('APP VEL DATA'!$A$1:$BY$200,$E$1,(16+(3*A17)))</f>
        <v>0.56</v>
      </c>
      <c r="F17"/>
      <c r="G17"/>
    </row>
    <row r="18" spans="1:7" ht="12.75">
      <c r="A18" s="61">
        <v>4</v>
      </c>
      <c r="B18" s="50">
        <f>INDEX('APP VEL DATA'!$A$1:$BY$200,$E$1,(14+(3*A18)))</f>
        <v>117.6</v>
      </c>
      <c r="C18" s="170">
        <f t="shared" si="0"/>
        <v>117.6</v>
      </c>
      <c r="D18" s="50">
        <f>INDEX('APP VEL DATA'!$A$1:$BY$200,$E$1,(15+(3*A18)))</f>
        <v>135.7</v>
      </c>
      <c r="E18" s="49">
        <f>INDEX('APP VEL DATA'!$A$1:$BY$200,$E$1,(16+(3*A18)))</f>
        <v>0.57</v>
      </c>
      <c r="F18"/>
      <c r="G18"/>
    </row>
    <row r="19" spans="1:7" ht="12.75">
      <c r="A19" s="61">
        <v>4</v>
      </c>
      <c r="B19" s="50">
        <f>INDEX('APP VEL DATA'!$A$1:$BY$200,$E$1,(14+(3*(A19+1))))</f>
        <v>145.4</v>
      </c>
      <c r="C19" s="170">
        <f t="shared" si="0"/>
        <v>145.4</v>
      </c>
      <c r="D19" s="50">
        <f>INDEX('APP VEL DATA'!$A$1:$BY$200,$E$1,(15+(3*A19)))</f>
        <v>135.7</v>
      </c>
      <c r="E19" s="49">
        <f>INDEX('APP VEL DATA'!$A$1:$BY$200,$E$1,(16+(3*A19)))</f>
        <v>0.57</v>
      </c>
      <c r="F19"/>
      <c r="G19"/>
    </row>
    <row r="20" spans="1:7" ht="12.75">
      <c r="A20" s="61">
        <v>5</v>
      </c>
      <c r="B20" s="50">
        <f>INDEX('APP VEL DATA'!$A$1:$BY$200,$E$1,(14+(3*A20)))</f>
        <v>145.4</v>
      </c>
      <c r="C20" s="170">
        <f t="shared" si="0"/>
        <v>145.4</v>
      </c>
      <c r="D20" s="50">
        <f>INDEX('APP VEL DATA'!$A$1:$BY$200,$E$1,(15+(3*A20)))</f>
        <v>137.2</v>
      </c>
      <c r="E20" s="49">
        <f>INDEX('APP VEL DATA'!$A$1:$BY$200,$E$1,(16+(3*A20)))</f>
        <v>0.57</v>
      </c>
      <c r="F20"/>
      <c r="G20"/>
    </row>
    <row r="21" spans="1:8" ht="12.75">
      <c r="A21" s="61">
        <v>5</v>
      </c>
      <c r="B21" s="50">
        <f>INDEX('APP VEL DATA'!$A$1:$BY$200,$E$1,(14+(3*(A21+1))))</f>
        <v>174.2</v>
      </c>
      <c r="C21" s="170">
        <f t="shared" si="0"/>
        <v>174.2</v>
      </c>
      <c r="D21" s="50">
        <f>INDEX('APP VEL DATA'!$A$1:$BY$200,$E$1,(15+(3*A21)))</f>
        <v>137.2</v>
      </c>
      <c r="E21" s="49">
        <f>INDEX('APP VEL DATA'!$A$1:$BY$200,$E$1,(16+(3*A21)))</f>
        <v>0.57</v>
      </c>
      <c r="F21"/>
      <c r="G21"/>
      <c r="H21" s="60" t="s">
        <v>20</v>
      </c>
    </row>
    <row r="22" spans="1:7" ht="12.75">
      <c r="A22" s="61">
        <v>6</v>
      </c>
      <c r="B22" s="50">
        <f>INDEX('APP VEL DATA'!$A$1:$BY$200,$E$1,(14+(3*A22)))</f>
        <v>174.2</v>
      </c>
      <c r="C22" s="170">
        <f t="shared" si="0"/>
        <v>174.2</v>
      </c>
      <c r="D22" s="50">
        <f>INDEX('APP VEL DATA'!$A$1:$BY$200,$E$1,(15+(3*A22)))</f>
        <v>129.9</v>
      </c>
      <c r="E22" s="49">
        <f>INDEX('APP VEL DATA'!$A$1:$BY$200,$E$1,(16+(3*A22)))</f>
        <v>0.6</v>
      </c>
      <c r="F22"/>
      <c r="G22"/>
    </row>
    <row r="23" spans="1:10" ht="25.5">
      <c r="A23" s="61">
        <v>6</v>
      </c>
      <c r="B23" s="50">
        <f>INDEX('APP VEL DATA'!$A$1:$BY$200,$E$1,(14+(3*(A23+1))))</f>
        <v>199.3</v>
      </c>
      <c r="C23" s="170">
        <f t="shared" si="0"/>
        <v>199.3</v>
      </c>
      <c r="D23" s="50">
        <f>INDEX('APP VEL DATA'!$A$1:$BY$200,$E$1,(15+(3*A23)))</f>
        <v>129.9</v>
      </c>
      <c r="E23" s="49">
        <f>INDEX('APP VEL DATA'!$A$1:$BY$200,$E$1,(16+(3*A23)))</f>
        <v>0.6</v>
      </c>
      <c r="F23"/>
      <c r="G23"/>
      <c r="I23" s="13" t="s">
        <v>17</v>
      </c>
      <c r="J23" s="13" t="s">
        <v>18</v>
      </c>
    </row>
    <row r="24" spans="1:10" ht="12.75">
      <c r="A24" s="61">
        <v>7</v>
      </c>
      <c r="B24" s="50">
        <f>INDEX('APP VEL DATA'!$A$1:$BY$200,$E$1,(14+(3*A24)))</f>
        <v>199.3</v>
      </c>
      <c r="C24" s="170">
        <f t="shared" si="0"/>
        <v>199.3</v>
      </c>
      <c r="D24" s="50">
        <f>INDEX('APP VEL DATA'!$A$1:$BY$200,$E$1,(15+(3*A24)))</f>
        <v>127.5</v>
      </c>
      <c r="E24" s="49">
        <f>INDEX('APP VEL DATA'!$A$1:$BY$200,$E$1,(16+(3*A24)))</f>
        <v>0.61</v>
      </c>
      <c r="F24"/>
      <c r="G24"/>
      <c r="I24" s="1" t="s">
        <v>45</v>
      </c>
      <c r="J24" s="1"/>
    </row>
    <row r="25" spans="1:10" ht="12.75">
      <c r="A25" s="61">
        <v>7</v>
      </c>
      <c r="B25" s="50">
        <f>INDEX('APP VEL DATA'!$A$1:$BY$200,$E$1,(14+(3*(A25+1))))</f>
        <v>223.4</v>
      </c>
      <c r="C25" s="170">
        <f t="shared" si="0"/>
        <v>223.4</v>
      </c>
      <c r="D25" s="50">
        <f>INDEX('APP VEL DATA'!$A$1:$BY$200,$E$1,(15+(3*A25)))</f>
        <v>127.5</v>
      </c>
      <c r="E25" s="49">
        <f>INDEX('APP VEL DATA'!$A$1:$BY$200,$E$1,(16+(3*A25)))</f>
        <v>0.61</v>
      </c>
      <c r="F25"/>
      <c r="G25"/>
      <c r="H25" s="4" t="s">
        <v>21</v>
      </c>
      <c r="I25" s="1" t="str">
        <f>IF(ISNUMBER(INDEX('APP VEL DATA'!$A$1:$BY$200,$E$1,15)),COS(PI()*$E$9/180)*(INDEX('APP VEL DATA'!$A$1:$BY$200,$E$1,15)-$B$12)+B12," ")</f>
        <v> </v>
      </c>
      <c r="J25" s="1" t="str">
        <f>IF(ISNUMBER(I25),MAX($E$12:$E$51)+0.5,"n/a")</f>
        <v>n/a</v>
      </c>
    </row>
    <row r="26" spans="1:10" ht="12.75">
      <c r="A26" s="61">
        <v>8</v>
      </c>
      <c r="B26" s="50">
        <f>INDEX('APP VEL DATA'!$A$1:$BY$200,$E$1,(14+(3*A26)))</f>
        <v>223.4</v>
      </c>
      <c r="C26" s="170">
        <f t="shared" si="0"/>
        <v>223.4</v>
      </c>
      <c r="D26" s="50">
        <f>INDEX('APP VEL DATA'!$A$1:$BY$200,$E$1,(15+(3*A26)))</f>
        <v>126.4</v>
      </c>
      <c r="E26" s="49">
        <f>INDEX('APP VEL DATA'!$A$1:$BY$200,$E$1,(16+(3*A26)))</f>
        <v>0.62</v>
      </c>
      <c r="F26"/>
      <c r="G26"/>
      <c r="H26" s="4" t="s">
        <v>21</v>
      </c>
      <c r="I26" s="1" t="str">
        <f>IF(ISNUMBER(INDEX('APP VEL DATA'!$A$1:$BY$200,$E$1,15)),COS(PI()*$E$9/180)*(INDEX('APP VEL DATA'!$A$1:$BY$200,$E$1,15)-$B$12)+B12," ")</f>
        <v> </v>
      </c>
      <c r="J26" s="1" t="str">
        <f>IF(ISNUMBER(I26),(MIN($E$12:$E$51)+MAX($E$12:$E$51))/2,"n/a")</f>
        <v>n/a</v>
      </c>
    </row>
    <row r="27" spans="1:10" ht="12.75">
      <c r="A27" s="61">
        <v>8</v>
      </c>
      <c r="B27" s="50">
        <f>INDEX('APP VEL DATA'!$A$1:$BY$200,$E$1,(14+(3*(A27+1))))</f>
        <v>247.1</v>
      </c>
      <c r="C27" s="170">
        <f t="shared" si="0"/>
        <v>247.1</v>
      </c>
      <c r="D27" s="50">
        <f>INDEX('APP VEL DATA'!$A$1:$BY$200,$E$1,(15+(3*A27)))</f>
        <v>126.4</v>
      </c>
      <c r="E27" s="49">
        <f>INDEX('APP VEL DATA'!$A$1:$BY$200,$E$1,(16+(3*A27)))</f>
        <v>0.62</v>
      </c>
      <c r="F27"/>
      <c r="G27"/>
      <c r="J27" s="1"/>
    </row>
    <row r="28" spans="1:10" ht="12.75">
      <c r="A28" s="61">
        <v>9</v>
      </c>
      <c r="B28" s="50">
        <f>INDEX('APP VEL DATA'!$A$1:$BY$200,$E$1,(14+(3*A28)))</f>
        <v>247.1</v>
      </c>
      <c r="C28" s="170">
        <f t="shared" si="0"/>
        <v>247.1</v>
      </c>
      <c r="D28" s="50">
        <f>INDEX('APP VEL DATA'!$A$1:$BY$200,$E$1,(15+(3*A28)))</f>
        <v>128</v>
      </c>
      <c r="E28" s="49">
        <f>INDEX('APP VEL DATA'!$A$1:$BY$200,$E$1,(16+(3*A28)))</f>
        <v>0.61</v>
      </c>
      <c r="F28"/>
      <c r="G28"/>
      <c r="H28" s="4" t="s">
        <v>22</v>
      </c>
      <c r="I28" s="1" t="str">
        <f>IF(ISNUMBER(INDEX('APP VEL DATA'!$A$1:$BY$200,$E$1,16)),COS(PI()*$E$9/180)*(INDEX('APP VEL DATA'!$A$1:$BY$200,$E$1,16)-$B$12)+B12," ")</f>
        <v> </v>
      </c>
      <c r="J28" s="1" t="str">
        <f>IF(ISNUMBER(I28),MAX($E$12:$E$51)+0.5,"n/a")</f>
        <v>n/a</v>
      </c>
    </row>
    <row r="29" spans="1:10" ht="12.75">
      <c r="A29" s="61">
        <v>9</v>
      </c>
      <c r="B29" s="50">
        <f>INDEX('APP VEL DATA'!$A$1:$BY$200,$E$1,(14+(3*(A29+1))))</f>
        <v>271</v>
      </c>
      <c r="C29" s="170">
        <f t="shared" si="0"/>
        <v>271</v>
      </c>
      <c r="D29" s="50">
        <f>INDEX('APP VEL DATA'!$A$1:$BY$200,$E$1,(15+(3*A29)))</f>
        <v>128</v>
      </c>
      <c r="E29" s="49">
        <f>INDEX('APP VEL DATA'!$A$1:$BY$200,$E$1,(16+(3*A29)))</f>
        <v>0.61</v>
      </c>
      <c r="F29"/>
      <c r="G29"/>
      <c r="H29" s="4" t="s">
        <v>22</v>
      </c>
      <c r="I29" s="1" t="str">
        <f>IF(ISNUMBER(INDEX('APP VEL DATA'!$A$1:$BY$200,$E$1,16)),COS(PI()*$E$9/180)*(INDEX('APP VEL DATA'!$A$1:$BY$200,$E$1,16)-$B$12)+B12," ")</f>
        <v> </v>
      </c>
      <c r="J29" s="1" t="str">
        <f>IF(ISNUMBER(I29),(MIN($E$12:$E$51)+MAX($E$12:$E$51))/2,"n/a")</f>
        <v>n/a</v>
      </c>
    </row>
    <row r="30" spans="1:7" ht="12.75">
      <c r="A30" s="61">
        <v>10</v>
      </c>
      <c r="B30" s="50">
        <f>INDEX('APP VEL DATA'!$A$1:$BY$200,$E$1,(14+(3*A30)))</f>
        <v>271</v>
      </c>
      <c r="C30" s="170">
        <f t="shared" si="0"/>
        <v>271</v>
      </c>
      <c r="D30" s="50">
        <f>INDEX('APP VEL DATA'!$A$1:$BY$200,$E$1,(15+(3*A30)))</f>
        <v>127.4</v>
      </c>
      <c r="E30" s="49">
        <f>INDEX('APP VEL DATA'!$A$1:$BY$200,$E$1,(16+(3*A30)))</f>
        <v>0.61</v>
      </c>
      <c r="F30"/>
      <c r="G30"/>
    </row>
    <row r="31" spans="1:7" ht="12.75">
      <c r="A31" s="61">
        <v>10</v>
      </c>
      <c r="B31" s="50">
        <f>INDEX('APP VEL DATA'!$A$1:$BY$200,$E$1,(14+(3*(A31+1))))</f>
        <v>295.6</v>
      </c>
      <c r="C31" s="170">
        <f t="shared" si="0"/>
        <v>295.6</v>
      </c>
      <c r="D31" s="50">
        <f>INDEX('APP VEL DATA'!$A$1:$BY$200,$E$1,(15+(3*A31)))</f>
        <v>127.4</v>
      </c>
      <c r="E31" s="49">
        <f>INDEX('APP VEL DATA'!$A$1:$BY$200,$E$1,(16+(3*A31)))</f>
        <v>0.61</v>
      </c>
      <c r="F31"/>
      <c r="G31"/>
    </row>
    <row r="32" spans="1:7" ht="12.75">
      <c r="A32" s="61">
        <v>11</v>
      </c>
      <c r="B32" s="50">
        <f>INDEX('APP VEL DATA'!$A$1:$BY$200,$E$1,(14+(3*A32)))</f>
        <v>295.6</v>
      </c>
      <c r="C32" s="170">
        <f t="shared" si="0"/>
        <v>295.6</v>
      </c>
      <c r="D32" s="50">
        <f>INDEX('APP VEL DATA'!$A$1:$BY$200,$E$1,(15+(3*A32)))</f>
        <v>131.7</v>
      </c>
      <c r="E32" s="49">
        <f>INDEX('APP VEL DATA'!$A$1:$BY$200,$E$1,(16+(3*A32)))</f>
        <v>0.59</v>
      </c>
      <c r="F32"/>
      <c r="G32"/>
    </row>
    <row r="33" spans="1:7" ht="12.75">
      <c r="A33" s="61">
        <v>11</v>
      </c>
      <c r="B33" s="50">
        <f>INDEX('APP VEL DATA'!$A$1:$BY$200,$E$1,(14+(3*(A33+1))))</f>
        <v>321.7</v>
      </c>
      <c r="C33" s="170">
        <f t="shared" si="0"/>
        <v>321.7</v>
      </c>
      <c r="D33" s="50">
        <f>INDEX('APP VEL DATA'!$A$1:$BY$200,$E$1,(15+(3*A33)))</f>
        <v>131.7</v>
      </c>
      <c r="E33" s="49">
        <f>INDEX('APP VEL DATA'!$A$1:$BY$200,$E$1,(16+(3*A33)))</f>
        <v>0.59</v>
      </c>
      <c r="F33"/>
      <c r="G33"/>
    </row>
    <row r="34" spans="1:8" ht="12.75">
      <c r="A34" s="61">
        <v>12</v>
      </c>
      <c r="B34" s="50">
        <f>INDEX('APP VEL DATA'!$A$1:$BY$200,$E$1,(14+(3*A34)))</f>
        <v>321.7</v>
      </c>
      <c r="C34" s="170">
        <f t="shared" si="0"/>
        <v>321.7</v>
      </c>
      <c r="D34" s="50">
        <f>INDEX('APP VEL DATA'!$A$1:$BY$200,$E$1,(15+(3*A34)))</f>
        <v>128.8</v>
      </c>
      <c r="E34" s="49">
        <f>INDEX('APP VEL DATA'!$A$1:$BY$200,$E$1,(16+(3*A34)))</f>
        <v>0.61</v>
      </c>
      <c r="F34"/>
      <c r="G34"/>
      <c r="H34" s="60" t="s">
        <v>240</v>
      </c>
    </row>
    <row r="35" spans="1:7" ht="12.75">
      <c r="A35" s="61">
        <v>12</v>
      </c>
      <c r="B35" s="50">
        <f>INDEX('APP VEL DATA'!$A$1:$BY$200,$E$1,(14+(3*(A35+1))))</f>
        <v>346.1</v>
      </c>
      <c r="C35" s="170">
        <f t="shared" si="0"/>
        <v>346.1</v>
      </c>
      <c r="D35" s="50">
        <f>INDEX('APP VEL DATA'!$A$1:$BY$200,$E$1,(15+(3*A35)))</f>
        <v>128.8</v>
      </c>
      <c r="E35" s="49">
        <f>INDEX('APP VEL DATA'!$A$1:$BY$200,$E$1,(16+(3*A35)))</f>
        <v>0.61</v>
      </c>
      <c r="F35"/>
      <c r="G35"/>
    </row>
    <row r="36" spans="1:11" ht="12.75">
      <c r="A36" s="61">
        <v>13</v>
      </c>
      <c r="B36" s="50">
        <f>INDEX('APP VEL DATA'!$A$1:$BY$200,$E$1,(14+(3*A36)))</f>
        <v>346.1</v>
      </c>
      <c r="C36" s="170">
        <f t="shared" si="0"/>
        <v>346.1</v>
      </c>
      <c r="D36" s="50">
        <f>INDEX('APP VEL DATA'!$A$1:$BY$200,$E$1,(15+(3*A36)))</f>
        <v>119.1</v>
      </c>
      <c r="E36" s="49">
        <f>INDEX('APP VEL DATA'!$A$1:$BY$200,$E$1,(16+(3*A36)))</f>
        <v>0.65</v>
      </c>
      <c r="H36" s="4" t="s">
        <v>37</v>
      </c>
      <c r="K36" s="4">
        <f>COUNTIF(CALC!E4:E200,E5)</f>
        <v>1</v>
      </c>
    </row>
    <row r="37" spans="1:10" ht="12.75">
      <c r="A37" s="61">
        <v>13</v>
      </c>
      <c r="B37" s="50">
        <f>INDEX('APP VEL DATA'!$A$1:$BY$200,$E$1,(14+(3*(A37+1))))</f>
        <v>366.7</v>
      </c>
      <c r="C37" s="170">
        <f t="shared" si="0"/>
        <v>366.7</v>
      </c>
      <c r="D37" s="50">
        <f>INDEX('APP VEL DATA'!$A$1:$BY$200,$E$1,(15+(3*A37)))</f>
        <v>119.1</v>
      </c>
      <c r="E37" s="49">
        <f>INDEX('APP VEL DATA'!$A$1:$BY$200,$E$1,(16+(3*A37)))</f>
        <v>0.65</v>
      </c>
      <c r="H37" s="4" t="s">
        <v>38</v>
      </c>
      <c r="J37" s="4">
        <f>MATCH(E5,CALC!E2:E200,0)</f>
        <v>3</v>
      </c>
    </row>
    <row r="38" spans="1:5" ht="12.75">
      <c r="A38" s="61">
        <v>14</v>
      </c>
      <c r="B38" s="50">
        <f>INDEX('APP VEL DATA'!$A$1:$BY$200,$E$1,(14+(3*A38)))</f>
        <v>366.7</v>
      </c>
      <c r="C38" s="170">
        <f t="shared" si="0"/>
        <v>366.7</v>
      </c>
      <c r="D38" s="50">
        <f>INDEX('APP VEL DATA'!$A$1:$BY$200,$E$1,(15+(3*A38)))</f>
        <v>58.8</v>
      </c>
      <c r="E38" s="49">
        <f>INDEX('APP VEL DATA'!$A$1:$BY$200,$E$1,(16+(3*A38)))</f>
        <v>1.33</v>
      </c>
    </row>
    <row r="39" spans="1:10" s="67" customFormat="1" ht="25.5">
      <c r="A39" s="63">
        <v>14</v>
      </c>
      <c r="B39" s="64">
        <f>INDEX('APP VEL DATA'!$A$1:$BY$200,$E$1,(14+(3*(A39+1))))</f>
        <v>375.1</v>
      </c>
      <c r="C39" s="170">
        <f t="shared" si="0"/>
        <v>375.1</v>
      </c>
      <c r="D39" s="64">
        <f>INDEX('APP VEL DATA'!$A$1:$BY$200,$E$1,(15+(3*A39)))</f>
        <v>58.8</v>
      </c>
      <c r="E39" s="65">
        <f>INDEX('APP VEL DATA'!$A$1:$BY$200,$E$1,(16+(3*A39)))</f>
        <v>1.33</v>
      </c>
      <c r="F39" s="66"/>
      <c r="G39" s="66"/>
      <c r="I39" s="67" t="s">
        <v>6</v>
      </c>
      <c r="J39" s="68" t="s">
        <v>80</v>
      </c>
    </row>
    <row r="40" spans="1:9" ht="12.75">
      <c r="A40" s="61">
        <v>15</v>
      </c>
      <c r="B40" s="50">
        <f>INDEX('APP VEL DATA'!$A$1:$BY$200,$E$1,(14+(3*A40)))</f>
        <v>375.1</v>
      </c>
      <c r="C40" s="170">
        <f t="shared" si="0"/>
        <v>375.1</v>
      </c>
      <c r="D40" s="50">
        <f>INDEX('APP VEL DATA'!$A$1:$BY$200,$E$1,(15+(3*A40)))</f>
        <v>48.6</v>
      </c>
      <c r="E40" s="49">
        <f>INDEX('APP VEL DATA'!$A$1:$BY$200,$E$1,(16+(3*A40)))</f>
        <v>1.6</v>
      </c>
      <c r="I40" s="1" t="s">
        <v>45</v>
      </c>
    </row>
    <row r="41" spans="1:10" ht="12.75">
      <c r="A41" s="61">
        <v>15</v>
      </c>
      <c r="B41" s="50">
        <f>INDEX('APP VEL DATA'!$A$1:$BY$200,$E$1,(14+(3*(A41+1))))</f>
        <v>382</v>
      </c>
      <c r="C41" s="170">
        <f t="shared" si="0"/>
        <v>382</v>
      </c>
      <c r="D41" s="50">
        <f>INDEX('APP VEL DATA'!$A$1:$BY$200,$E$1,(15+(3*A41)))</f>
        <v>48.6</v>
      </c>
      <c r="E41" s="49">
        <f>INDEX('APP VEL DATA'!$A$1:$BY$200,$E$1,(16+(3*A41)))</f>
        <v>1.6</v>
      </c>
      <c r="H41" s="4" t="s">
        <v>21</v>
      </c>
      <c r="I41" s="5">
        <f>IF(I42="n/a","n/a",IF(INDEX(CALC!F2:F200,J37,1)="N",B12,I25))</f>
        <v>-2.8</v>
      </c>
      <c r="J41" s="5">
        <f>I12*1.1</f>
        <v>2.3100000000000005</v>
      </c>
    </row>
    <row r="42" spans="1:10" ht="12.75">
      <c r="A42" s="61">
        <v>16</v>
      </c>
      <c r="B42" s="50">
        <f>INDEX('APP VEL DATA'!$A$1:$BY$200,$E$1,(14+(3*A42)))</f>
        <v>382</v>
      </c>
      <c r="C42" s="170">
        <f t="shared" si="0"/>
        <v>382</v>
      </c>
      <c r="D42" s="50">
        <f>INDEX('APP VEL DATA'!$A$1:$BY$200,$E$1,(15+(3*A42)))</f>
        <v>54.7</v>
      </c>
      <c r="E42" s="49">
        <f>INDEX('APP VEL DATA'!$A$1:$BY$200,$E$1,(16+(3*A42)))</f>
        <v>1.43</v>
      </c>
      <c r="H42" s="4" t="s">
        <v>21</v>
      </c>
      <c r="I42" s="5">
        <f>IF(INDEX(CALC!H2:H200,J37,1)="LAB",COS(PI()*E9/180)*(INDEX(CALC!AI2:AI200,J37,1)-B12)+B12,"n/a")</f>
        <v>369</v>
      </c>
      <c r="J42" s="5">
        <f>I13*1.1</f>
        <v>2.3100000000000005</v>
      </c>
    </row>
    <row r="43" spans="1:9" ht="12.75">
      <c r="A43" s="61">
        <v>16</v>
      </c>
      <c r="B43" s="50">
        <f>INDEX('APP VEL DATA'!$A$1:$BY$200,$E$1,(14+(3*(A43+1))))</f>
        <v>390.7</v>
      </c>
      <c r="C43" s="170">
        <f t="shared" si="0"/>
        <v>390.7</v>
      </c>
      <c r="D43" s="50">
        <f>INDEX('APP VEL DATA'!$A$1:$BY$200,$E$1,(15+(3*A43)))</f>
        <v>54.7</v>
      </c>
      <c r="E43" s="49">
        <f>INDEX('APP VEL DATA'!$A$1:$BY$200,$E$1,(16+(3*A43)))</f>
        <v>1.43</v>
      </c>
      <c r="I43" s="5"/>
    </row>
    <row r="44" spans="1:10" ht="12.75">
      <c r="A44" s="61">
        <v>17</v>
      </c>
      <c r="B44" s="50">
        <f>INDEX('APP VEL DATA'!$A$1:$BY$200,$E$1,(14+(3*A44)))</f>
        <v>390.7</v>
      </c>
      <c r="C44" s="170">
        <f t="shared" si="0"/>
        <v>390.7</v>
      </c>
      <c r="D44" s="50">
        <f>INDEX('APP VEL DATA'!$A$1:$BY$200,$E$1,(15+(3*A44)))</f>
        <v>143.5</v>
      </c>
      <c r="E44" s="49">
        <f>INDEX('APP VEL DATA'!$A$1:$BY$200,$E$1,(16+(3*A44)))</f>
        <v>0.54</v>
      </c>
      <c r="H44" s="4" t="s">
        <v>22</v>
      </c>
      <c r="I44" s="5" t="str">
        <f>IF(I42="n/a",COS(PI()*E9/180)*(INDEX(CALC!AI2:AI200,J37,1)-B12)+B12,IF(AND(INDEX(CALC!H2:H200,J37+1,1)="RAB",K36=2),COS(PI()*E9/180)*(INDEX(CALC!AI2:AI200,J37+1,1)-B12)+B12,"n/a"))</f>
        <v>n/a</v>
      </c>
      <c r="J44" s="5">
        <f>I12*1.1</f>
        <v>2.3100000000000005</v>
      </c>
    </row>
    <row r="45" spans="1:10" ht="12.75">
      <c r="A45" s="61">
        <v>17</v>
      </c>
      <c r="B45" s="50">
        <f>INDEX('APP VEL DATA'!$A$1:$BY$200,$E$1,(14+(3*(A45+1))))</f>
        <v>418.6</v>
      </c>
      <c r="C45" s="170">
        <f t="shared" si="0"/>
        <v>418.6</v>
      </c>
      <c r="D45" s="50">
        <f>INDEX('APP VEL DATA'!$A$1:$BY$200,$E$1,(15+(3*A45)))</f>
        <v>143.5</v>
      </c>
      <c r="E45" s="49">
        <f>INDEX('APP VEL DATA'!$A$1:$BY$200,$E$1,(16+(3*A45)))</f>
        <v>0.54</v>
      </c>
      <c r="H45" s="4" t="s">
        <v>22</v>
      </c>
      <c r="I45" s="5" t="str">
        <f>IF(I44="n/a","n/a",IF(INDEX(CALC!F2:F200,J37,1)="N",B51,I29))</f>
        <v>n/a</v>
      </c>
      <c r="J45" s="5">
        <f>I13*1.1</f>
        <v>2.3100000000000005</v>
      </c>
    </row>
    <row r="46" spans="1:5" ht="12.75">
      <c r="A46" s="61">
        <v>18</v>
      </c>
      <c r="B46" s="50">
        <f>INDEX('APP VEL DATA'!$A$1:$BY$200,$E$1,(14+(3*A46)))</f>
        <v>418.6</v>
      </c>
      <c r="C46" s="170">
        <f t="shared" si="0"/>
        <v>418.6</v>
      </c>
      <c r="D46" s="50">
        <f>INDEX('APP VEL DATA'!$A$1:$BY$200,$E$1,(15+(3*A46)))</f>
        <v>177.2</v>
      </c>
      <c r="E46" s="49">
        <f>INDEX('APP VEL DATA'!$A$1:$BY$200,$E$1,(16+(3*A46)))</f>
        <v>0.44</v>
      </c>
    </row>
    <row r="47" spans="1:5" ht="12.75">
      <c r="A47" s="61">
        <v>18</v>
      </c>
      <c r="B47" s="50">
        <f>INDEX('APP VEL DATA'!$A$1:$BY$200,$E$1,(14+(3*(A47+1))))</f>
        <v>472.4</v>
      </c>
      <c r="C47" s="170">
        <f t="shared" si="0"/>
        <v>472.4</v>
      </c>
      <c r="D47" s="50">
        <f>INDEX('APP VEL DATA'!$A$1:$BY$200,$E$1,(15+(3*A47)))</f>
        <v>177.2</v>
      </c>
      <c r="E47" s="49">
        <f>INDEX('APP VEL DATA'!$A$1:$BY$200,$E$1,(16+(3*A47)))</f>
        <v>0.44</v>
      </c>
    </row>
    <row r="48" spans="1:8" ht="12.75">
      <c r="A48" s="61">
        <v>19</v>
      </c>
      <c r="B48" s="50">
        <f>INDEX('APP VEL DATA'!$A$1:$BY$200,$E$1,(14+(3*A48)))</f>
        <v>472.4</v>
      </c>
      <c r="C48" s="170">
        <f t="shared" si="0"/>
        <v>472.4</v>
      </c>
      <c r="D48" s="50">
        <f>INDEX('APP VEL DATA'!$A$1:$BY$200,$E$1,(15+(3*A48)))</f>
        <v>220.1</v>
      </c>
      <c r="E48" s="49">
        <f>INDEX('APP VEL DATA'!$A$1:$BY$200,$E$1,(16+(3*A48)))</f>
        <v>0.35</v>
      </c>
      <c r="H48" s="60" t="s">
        <v>39</v>
      </c>
    </row>
    <row r="49" spans="1:5" ht="12.75">
      <c r="A49" s="61">
        <v>19</v>
      </c>
      <c r="B49" s="50">
        <f>INDEX('APP VEL DATA'!$A$1:$BY$200,$E$1,(14+(3*(A49+1))))</f>
        <v>571.6</v>
      </c>
      <c r="C49" s="170">
        <f t="shared" si="0"/>
        <v>571.6</v>
      </c>
      <c r="D49" s="50">
        <f>INDEX('APP VEL DATA'!$A$1:$BY$200,$E$1,(15+(3*A49)))</f>
        <v>220.1</v>
      </c>
      <c r="E49" s="49">
        <f>INDEX('APP VEL DATA'!$A$1:$BY$200,$E$1,(16+(3*A49)))</f>
        <v>0.35</v>
      </c>
    </row>
    <row r="50" spans="1:11" ht="12.75">
      <c r="A50" s="61">
        <v>20</v>
      </c>
      <c r="B50" s="50">
        <f>INDEX('APP VEL DATA'!$A$1:$BY$200,$E$1,(14+(3*A50)))</f>
        <v>571.6</v>
      </c>
      <c r="C50" s="170">
        <f t="shared" si="0"/>
        <v>571.6</v>
      </c>
      <c r="D50" s="50">
        <f>INDEX('APP VEL DATA'!$A$1:$BY$200,$E$1,(15+(3*A50)))</f>
        <v>247.4</v>
      </c>
      <c r="E50" s="49">
        <f>INDEX('APP VEL DATA'!$A$1:$BY$200,$E$1,(16+(3*A50)))</f>
        <v>0.32</v>
      </c>
      <c r="H50" s="4" t="s">
        <v>37</v>
      </c>
      <c r="K50" s="4">
        <f>COUNTIF(CALC!E4:E200,E5)</f>
        <v>1</v>
      </c>
    </row>
    <row r="51" spans="1:10" ht="12.75">
      <c r="A51" s="61">
        <v>20</v>
      </c>
      <c r="B51" s="50">
        <f>INDEX('APP VEL DATA'!$A$1:$BY$200,$E$1,(14+(3*(A51+1))))</f>
        <v>711.2</v>
      </c>
      <c r="C51" s="170">
        <f t="shared" si="0"/>
        <v>711.2</v>
      </c>
      <c r="D51" s="50">
        <f>INDEX('APP VEL DATA'!$A$1:$BY$200,$E$1,(15+(3*A51)))</f>
        <v>247.4</v>
      </c>
      <c r="E51" s="49">
        <f>INDEX('APP VEL DATA'!$A$1:$BY$200,$E$1,(16+(3*A51)))</f>
        <v>0.32</v>
      </c>
      <c r="H51" s="4" t="s">
        <v>38</v>
      </c>
      <c r="J51" s="4">
        <f>MATCH(E5,CALC!E2:E200,0)</f>
        <v>3</v>
      </c>
    </row>
    <row r="52" spans="1:5" ht="12.75">
      <c r="A52" s="69"/>
      <c r="B52" s="70"/>
      <c r="C52" s="70"/>
      <c r="D52" s="70"/>
      <c r="E52" s="71"/>
    </row>
    <row r="53" ht="12.75">
      <c r="E53" s="4"/>
    </row>
    <row r="54" ht="12.75">
      <c r="E54" s="4"/>
    </row>
    <row r="55" spans="5:10" ht="12.75">
      <c r="E55" s="4"/>
      <c r="H55" s="4" t="s">
        <v>21</v>
      </c>
      <c r="I55" s="5">
        <f>IF(I56="n/a","n/a",IF(INDEX(CALC!H2:H200,J51,1)="LAB",I56-INDEX(CALC!AB2:AB200,J51,1),"n/a"))</f>
        <v>257.5</v>
      </c>
      <c r="J55" s="5">
        <f>I12*1.2</f>
        <v>2.52</v>
      </c>
    </row>
    <row r="56" spans="5:10" ht="12.75">
      <c r="E56" s="4"/>
      <c r="H56" s="4" t="s">
        <v>21</v>
      </c>
      <c r="I56" s="5">
        <f>I42</f>
        <v>369</v>
      </c>
      <c r="J56" s="5">
        <f>I12*1.2</f>
        <v>2.52</v>
      </c>
    </row>
    <row r="57" spans="5:9" ht="12.75">
      <c r="E57" s="4"/>
      <c r="I57" s="5"/>
    </row>
    <row r="58" spans="5:10" ht="12.75">
      <c r="E58" s="4"/>
      <c r="H58" s="4" t="s">
        <v>22</v>
      </c>
      <c r="I58" s="5" t="str">
        <f>I44</f>
        <v>n/a</v>
      </c>
      <c r="J58" s="5">
        <f>I12*1.2</f>
        <v>2.52</v>
      </c>
    </row>
    <row r="59" spans="5:10" ht="12.75">
      <c r="E59" s="4"/>
      <c r="H59" s="4" t="s">
        <v>22</v>
      </c>
      <c r="I59" s="5" t="str">
        <f>IF(I58="n/a","n/a",IF(AND(INDEX(CALC!H2:H200,J51,1)="RAB",K50=1),I58+INDEX(CALC!AB2:AB200,J51,1),IF(AND(INDEX(CALC!H2:H200,J51+1,1)="RAB",K50=2),I58+INDEX(CALC!AB2:AB200,J51+1,1),"n/a")))</f>
        <v>n/a</v>
      </c>
      <c r="J59" s="5">
        <f>I12*1.2</f>
        <v>2.52</v>
      </c>
    </row>
    <row r="60" ht="12.75">
      <c r="E60" s="4"/>
    </row>
    <row r="61" ht="12.75">
      <c r="E61" s="4"/>
    </row>
    <row r="62" spans="5:8" ht="12.75">
      <c r="E62" s="4"/>
      <c r="H62" s="60" t="s">
        <v>40</v>
      </c>
    </row>
    <row r="63" ht="12.75">
      <c r="E63" s="4"/>
    </row>
    <row r="64" spans="5:11" ht="12.75">
      <c r="E64" s="4"/>
      <c r="H64" s="4" t="s">
        <v>37</v>
      </c>
      <c r="K64" s="4">
        <f>COUNTIF(CALC!E4:E200,E5)</f>
        <v>1</v>
      </c>
    </row>
    <row r="65" spans="5:10" ht="12.75">
      <c r="E65" s="4"/>
      <c r="H65" s="4" t="s">
        <v>38</v>
      </c>
      <c r="J65" s="4">
        <f>MATCH(E5,CALC!E2:E200,0)</f>
        <v>3</v>
      </c>
    </row>
    <row r="66" ht="12.75">
      <c r="E66" s="4"/>
    </row>
    <row r="67" ht="12.75">
      <c r="E67" s="4"/>
    </row>
    <row r="68" ht="12.75">
      <c r="E68" s="4"/>
    </row>
    <row r="69" spans="5:10" ht="12.75">
      <c r="E69" s="4"/>
      <c r="H69" s="4" t="s">
        <v>21</v>
      </c>
      <c r="I69" s="5">
        <f>IF(I70="n/a","n/a",IF(INDEX(CALC!H2:H200,J65,1)="LAB",I70-INDEX(CALC!W2:W200,J65,1),"n/a"))</f>
        <v>57.80000000000001</v>
      </c>
      <c r="J69" s="5">
        <f>I12*1.3</f>
        <v>2.7300000000000004</v>
      </c>
    </row>
    <row r="70" spans="5:10" ht="12.75">
      <c r="E70" s="4"/>
      <c r="H70" s="4" t="s">
        <v>21</v>
      </c>
      <c r="I70" s="5">
        <f>I56</f>
        <v>369</v>
      </c>
      <c r="J70" s="5">
        <f>I13*1.3</f>
        <v>2.7300000000000004</v>
      </c>
    </row>
    <row r="71" spans="5:9" ht="12.75">
      <c r="E71" s="4"/>
      <c r="I71" s="5"/>
    </row>
    <row r="72" spans="5:10" ht="12.75">
      <c r="E72" s="4"/>
      <c r="H72" s="4" t="s">
        <v>22</v>
      </c>
      <c r="I72" s="5" t="str">
        <f>I58</f>
        <v>n/a</v>
      </c>
      <c r="J72" s="5">
        <f>I12*1.3</f>
        <v>2.7300000000000004</v>
      </c>
    </row>
    <row r="73" spans="5:10" ht="12.75">
      <c r="E73" s="4"/>
      <c r="H73" s="4" t="s">
        <v>22</v>
      </c>
      <c r="I73" s="5" t="str">
        <f>IF(I72="n/a","n/a",IF(AND(INDEX(CALC!H2:H200,J65,1)="RAB",K64=1),I72+INDEX(CALC!W2:W200,J65,1),IF(AND(INDEX(CALC!H2:H200,J65+1,1)="RAB",K64=2),I72+INDEX(CALC!W2:W200,J65+1,1),"n/a")))</f>
        <v>n/a</v>
      </c>
      <c r="J73" s="5">
        <f>I13*1.3</f>
        <v>2.7300000000000004</v>
      </c>
    </row>
    <row r="74" ht="12.75">
      <c r="E74" s="4"/>
    </row>
    <row r="75" ht="12.75">
      <c r="E75" s="4"/>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8"/>
  <sheetViews>
    <sheetView workbookViewId="0" topLeftCell="A1">
      <selection activeCell="D1" sqref="D1"/>
    </sheetView>
  </sheetViews>
  <sheetFormatPr defaultColWidth="9.00390625" defaultRowHeight="12.75"/>
  <cols>
    <col min="1" max="1" width="18.75390625" style="19" customWidth="1"/>
    <col min="2" max="2" width="14.25390625" style="19" customWidth="1"/>
    <col min="3" max="3" width="10.125" style="19" bestFit="1" customWidth="1"/>
    <col min="4" max="4" width="9.625" style="19" bestFit="1" customWidth="1"/>
    <col min="5" max="5" width="18.75390625" style="19" customWidth="1"/>
    <col min="6" max="6" width="15.125" style="19" customWidth="1"/>
    <col min="7" max="16384" width="9.00390625" style="19" customWidth="1"/>
  </cols>
  <sheetData>
    <row r="1" spans="1:5" ht="12.75">
      <c r="A1" s="19" t="s">
        <v>188</v>
      </c>
      <c r="D1" s="25">
        <v>3</v>
      </c>
      <c r="E1" s="19" t="s">
        <v>243</v>
      </c>
    </row>
    <row r="2" ht="12.75">
      <c r="B2" s="20"/>
    </row>
    <row r="4" spans="1:2" ht="12.75">
      <c r="A4" s="21" t="s">
        <v>12</v>
      </c>
      <c r="B4" s="21" t="str">
        <f>INDEX('APP VEL DATA'!$A$1:$BY$200,$D$1,1)</f>
        <v>Allendale</v>
      </c>
    </row>
    <row r="5" spans="1:2" ht="12.75">
      <c r="A5" s="21" t="s">
        <v>11</v>
      </c>
      <c r="B5" s="21" t="str">
        <f>INDEX('APP VEL DATA'!$A$1:$BY$200,$D$1,2)</f>
        <v>SC</v>
      </c>
    </row>
    <row r="6" spans="1:6" s="24" customFormat="1" ht="12.75">
      <c r="A6" s="21" t="s">
        <v>10</v>
      </c>
      <c r="B6" s="21">
        <f>INDEX('APP VEL DATA'!$A$1:$BY$200,$D$1,3)</f>
        <v>3</v>
      </c>
      <c r="C6" s="22"/>
      <c r="D6" s="23"/>
      <c r="E6" s="22"/>
      <c r="F6" s="22"/>
    </row>
    <row r="7" spans="1:2" s="24" customFormat="1" ht="12.75">
      <c r="A7" s="21" t="s">
        <v>13</v>
      </c>
      <c r="B7" s="21" t="str">
        <f>INDEX('APP VEL DATA'!$A$1:$BY$200,$D$1,4)</f>
        <v>King Creek</v>
      </c>
    </row>
    <row r="8" spans="1:2" ht="12.75">
      <c r="A8" s="21" t="s">
        <v>14</v>
      </c>
      <c r="B8" s="21" t="str">
        <f>INDEX('APP VEL DATA'!$A$1:$BY$200,$D$1,5)</f>
        <v>034000300100</v>
      </c>
    </row>
  </sheetData>
  <sheetProtection sheet="1" objects="1" scenarios="1"/>
  <printOptions/>
  <pageMargins left="0.75" right="0.75" top="1" bottom="1" header="0.5" footer="0.5"/>
  <pageSetup orientation="portrait" r:id="rId2"/>
  <drawing r:id="rId1"/>
</worksheet>
</file>

<file path=xl/worksheets/sheet6.xml><?xml version="1.0" encoding="utf-8"?>
<worksheet xmlns="http://schemas.openxmlformats.org/spreadsheetml/2006/main" xmlns:r="http://schemas.openxmlformats.org/officeDocument/2006/relationships">
  <dimension ref="A1:AI121"/>
  <sheetViews>
    <sheetView zoomScale="75" zoomScaleNormal="75" workbookViewId="0" topLeftCell="A1">
      <selection activeCell="A4" sqref="A4"/>
    </sheetView>
  </sheetViews>
  <sheetFormatPr defaultColWidth="9.00390625" defaultRowHeight="12.75"/>
  <cols>
    <col min="1" max="1" width="10.75390625" style="159" bestFit="1" customWidth="1"/>
    <col min="2" max="2" width="16.25390625" style="10" customWidth="1"/>
    <col min="3" max="3" width="9.625" style="10" bestFit="1" customWidth="1"/>
    <col min="4" max="4" width="22.875" style="6" bestFit="1" customWidth="1"/>
    <col min="5" max="5" width="16.375" style="39" customWidth="1"/>
    <col min="6" max="6" width="8.75390625" style="10" customWidth="1"/>
    <col min="7" max="7" width="14.125" style="186" customWidth="1"/>
    <col min="8" max="8" width="8.75390625" style="10" customWidth="1"/>
    <col min="9" max="9" width="10.375" style="10" customWidth="1"/>
    <col min="10" max="10" width="11.25390625" style="10" customWidth="1"/>
    <col min="11" max="14" width="13.375" style="6" customWidth="1"/>
    <col min="15" max="15" width="12.625" style="6" customWidth="1"/>
    <col min="16" max="16" width="13.375" style="6" customWidth="1"/>
    <col min="17" max="17" width="10.00390625" style="6" customWidth="1"/>
    <col min="18" max="18" width="9.00390625" style="6" customWidth="1"/>
    <col min="19" max="19" width="9.00390625" style="40" customWidth="1"/>
    <col min="20" max="21" width="12.875" style="41" customWidth="1"/>
    <col min="22" max="22" width="11.625" style="50" customWidth="1"/>
    <col min="23" max="23" width="12.625" style="34" customWidth="1"/>
    <col min="24" max="24" width="11.75390625" style="43" customWidth="1"/>
    <col min="25" max="25" width="11.125" style="6" customWidth="1"/>
    <col min="26" max="26" width="9.00390625" style="42" customWidth="1"/>
    <col min="27" max="27" width="15.875" style="45" customWidth="1"/>
    <col min="28" max="28" width="13.625" style="40" customWidth="1"/>
    <col min="29" max="29" width="11.875" style="41" customWidth="1"/>
    <col min="30" max="30" width="10.00390625" style="10" customWidth="1"/>
    <col min="31" max="31" width="13.875" style="52" customWidth="1"/>
    <col min="32" max="32" width="12.00390625" style="43" customWidth="1"/>
    <col min="33" max="33" width="11.875" style="160" customWidth="1"/>
    <col min="35" max="35" width="10.125" style="168" customWidth="1"/>
  </cols>
  <sheetData>
    <row r="1" spans="1:35" s="122" customFormat="1" ht="51" customHeight="1" thickBot="1">
      <c r="A1" s="199" t="s">
        <v>76</v>
      </c>
      <c r="B1" s="197">
        <v>0</v>
      </c>
      <c r="C1" s="197">
        <v>0</v>
      </c>
      <c r="D1" s="197">
        <v>0</v>
      </c>
      <c r="E1" s="197">
        <v>0</v>
      </c>
      <c r="F1" s="198">
        <v>0</v>
      </c>
      <c r="G1" s="123" t="s">
        <v>79</v>
      </c>
      <c r="H1" s="203" t="s">
        <v>75</v>
      </c>
      <c r="I1" s="204">
        <v>0</v>
      </c>
      <c r="J1" s="204">
        <v>0</v>
      </c>
      <c r="K1" s="204">
        <v>0</v>
      </c>
      <c r="L1" s="204">
        <v>0</v>
      </c>
      <c r="M1" s="204">
        <v>0</v>
      </c>
      <c r="N1" s="204">
        <v>0</v>
      </c>
      <c r="O1" s="204">
        <v>0</v>
      </c>
      <c r="P1" s="204">
        <v>0</v>
      </c>
      <c r="Q1" s="204">
        <v>0</v>
      </c>
      <c r="R1" s="204">
        <v>0</v>
      </c>
      <c r="S1" s="204">
        <v>0</v>
      </c>
      <c r="T1" s="204">
        <v>0</v>
      </c>
      <c r="U1" s="183"/>
      <c r="V1" s="199" t="s">
        <v>242</v>
      </c>
      <c r="W1" s="200">
        <v>0</v>
      </c>
      <c r="X1" s="201">
        <v>0</v>
      </c>
      <c r="Y1" s="196" t="s">
        <v>241</v>
      </c>
      <c r="Z1" s="197">
        <v>0</v>
      </c>
      <c r="AA1" s="197">
        <v>0</v>
      </c>
      <c r="AB1" s="197">
        <v>0</v>
      </c>
      <c r="AC1" s="198">
        <v>0</v>
      </c>
      <c r="AD1" s="199" t="s">
        <v>190</v>
      </c>
      <c r="AE1" s="200">
        <v>0</v>
      </c>
      <c r="AF1" s="200">
        <v>0</v>
      </c>
      <c r="AG1" s="202">
        <v>0</v>
      </c>
      <c r="AI1" s="165"/>
    </row>
    <row r="2" spans="1:35" s="132" customFormat="1" ht="102">
      <c r="A2" s="124" t="s">
        <v>0</v>
      </c>
      <c r="B2" s="125" t="s">
        <v>135</v>
      </c>
      <c r="C2" s="126" t="s">
        <v>136</v>
      </c>
      <c r="D2" s="125" t="s">
        <v>1</v>
      </c>
      <c r="E2" s="125" t="s">
        <v>137</v>
      </c>
      <c r="F2" s="132" t="s">
        <v>15</v>
      </c>
      <c r="G2" s="127" t="s">
        <v>48</v>
      </c>
      <c r="H2" s="132" t="s">
        <v>47</v>
      </c>
      <c r="I2" s="128" t="s">
        <v>49</v>
      </c>
      <c r="J2" s="129" t="s">
        <v>50</v>
      </c>
      <c r="K2" s="130" t="s">
        <v>199</v>
      </c>
      <c r="L2" s="130" t="s">
        <v>200</v>
      </c>
      <c r="M2" s="130" t="s">
        <v>191</v>
      </c>
      <c r="N2" s="130" t="s">
        <v>195</v>
      </c>
      <c r="O2" s="130" t="s">
        <v>196</v>
      </c>
      <c r="P2" s="130" t="s">
        <v>197</v>
      </c>
      <c r="Q2" s="129" t="s">
        <v>51</v>
      </c>
      <c r="R2" s="129" t="s">
        <v>52</v>
      </c>
      <c r="S2" s="131" t="s">
        <v>53</v>
      </c>
      <c r="T2" s="184" t="s">
        <v>246</v>
      </c>
      <c r="U2" s="172" t="s">
        <v>247</v>
      </c>
      <c r="V2" s="124" t="s">
        <v>36</v>
      </c>
      <c r="W2" s="137" t="s">
        <v>193</v>
      </c>
      <c r="X2" s="138" t="s">
        <v>248</v>
      </c>
      <c r="Y2" s="133" t="s">
        <v>32</v>
      </c>
      <c r="Z2" s="134" t="s">
        <v>33</v>
      </c>
      <c r="AA2" s="135" t="s">
        <v>34</v>
      </c>
      <c r="AB2" s="134" t="s">
        <v>192</v>
      </c>
      <c r="AC2" s="136" t="s">
        <v>248</v>
      </c>
      <c r="AD2" s="133" t="s">
        <v>116</v>
      </c>
      <c r="AE2" s="139" t="s">
        <v>198</v>
      </c>
      <c r="AF2" s="140" t="s">
        <v>248</v>
      </c>
      <c r="AG2" s="141" t="s">
        <v>249</v>
      </c>
      <c r="AI2" s="166" t="s">
        <v>31</v>
      </c>
    </row>
    <row r="3" spans="1:35" s="3" customFormat="1" ht="115.5" thickBot="1">
      <c r="A3" s="142"/>
      <c r="B3" s="76" t="s">
        <v>186</v>
      </c>
      <c r="C3" s="77"/>
      <c r="D3" s="76"/>
      <c r="E3" s="76"/>
      <c r="F3" s="147" t="s">
        <v>77</v>
      </c>
      <c r="G3" s="143" t="s">
        <v>45</v>
      </c>
      <c r="H3" s="147" t="s">
        <v>78</v>
      </c>
      <c r="I3" s="144"/>
      <c r="J3" s="145" t="s">
        <v>194</v>
      </c>
      <c r="K3" s="145" t="s">
        <v>187</v>
      </c>
      <c r="L3" s="145" t="s">
        <v>44</v>
      </c>
      <c r="M3" s="145" t="s">
        <v>45</v>
      </c>
      <c r="N3" s="145" t="s">
        <v>45</v>
      </c>
      <c r="O3" s="145" t="s">
        <v>205</v>
      </c>
      <c r="P3" s="145" t="s">
        <v>46</v>
      </c>
      <c r="Q3" s="145"/>
      <c r="R3" s="145"/>
      <c r="S3" s="146" t="s">
        <v>189</v>
      </c>
      <c r="T3" s="185" t="s">
        <v>45</v>
      </c>
      <c r="U3" s="173" t="s">
        <v>45</v>
      </c>
      <c r="V3" s="142"/>
      <c r="W3" s="151" t="s">
        <v>45</v>
      </c>
      <c r="X3" s="153" t="s">
        <v>45</v>
      </c>
      <c r="Y3" s="148"/>
      <c r="Z3" s="149" t="s">
        <v>45</v>
      </c>
      <c r="AA3" s="150"/>
      <c r="AB3" s="151" t="s">
        <v>45</v>
      </c>
      <c r="AC3" s="152" t="s">
        <v>45</v>
      </c>
      <c r="AD3" s="148"/>
      <c r="AE3" s="154" t="s">
        <v>45</v>
      </c>
      <c r="AF3" s="155" t="s">
        <v>45</v>
      </c>
      <c r="AG3" s="156" t="s">
        <v>45</v>
      </c>
      <c r="AI3" s="167" t="s">
        <v>45</v>
      </c>
    </row>
    <row r="4" spans="1:35" ht="13.5" thickTop="1">
      <c r="A4" s="157" t="s">
        <v>81</v>
      </c>
      <c r="B4" s="11" t="s">
        <v>3</v>
      </c>
      <c r="C4" s="11">
        <v>3</v>
      </c>
      <c r="D4" s="7" t="s">
        <v>82</v>
      </c>
      <c r="E4" s="11" t="s">
        <v>83</v>
      </c>
      <c r="F4" s="10" t="s">
        <v>24</v>
      </c>
      <c r="G4" s="186">
        <v>6</v>
      </c>
      <c r="H4" s="10" t="s">
        <v>29</v>
      </c>
      <c r="I4" s="29" t="s">
        <v>204</v>
      </c>
      <c r="J4" s="9">
        <v>3</v>
      </c>
      <c r="K4" s="8">
        <v>1024</v>
      </c>
      <c r="L4" s="8">
        <v>1777.1</v>
      </c>
      <c r="M4" s="8">
        <v>371.8</v>
      </c>
      <c r="N4" s="8">
        <v>4.8</v>
      </c>
      <c r="O4" s="8">
        <v>0</v>
      </c>
      <c r="P4" s="8">
        <v>0.6</v>
      </c>
      <c r="Q4" s="8">
        <v>0.55</v>
      </c>
      <c r="R4" s="8">
        <v>1</v>
      </c>
      <c r="S4" s="30">
        <v>0.05</v>
      </c>
      <c r="T4" s="32">
        <v>10.7</v>
      </c>
      <c r="U4" s="32">
        <v>5.9</v>
      </c>
      <c r="V4" s="48">
        <v>1</v>
      </c>
      <c r="W4" s="47">
        <v>311.2</v>
      </c>
      <c r="X4" s="33">
        <v>10.595284721021935</v>
      </c>
      <c r="Y4" s="27">
        <v>14</v>
      </c>
      <c r="Z4" s="28">
        <v>8.400000000000034</v>
      </c>
      <c r="AA4" s="46">
        <v>13.273809523809524</v>
      </c>
      <c r="AB4" s="12">
        <v>111.5</v>
      </c>
      <c r="AC4" s="33">
        <v>8.527313717292051</v>
      </c>
      <c r="AD4" s="29">
        <v>1</v>
      </c>
      <c r="AE4" s="51">
        <v>311.2</v>
      </c>
      <c r="AF4" s="33">
        <v>10.595284721021935</v>
      </c>
      <c r="AG4" s="158">
        <v>5.795284721021935</v>
      </c>
      <c r="AI4" s="168">
        <v>369</v>
      </c>
    </row>
    <row r="5" spans="1:35" ht="12.75">
      <c r="A5" s="157" t="s">
        <v>81</v>
      </c>
      <c r="B5" s="11" t="s">
        <v>3</v>
      </c>
      <c r="C5" s="11">
        <v>3</v>
      </c>
      <c r="D5" s="7" t="s">
        <v>84</v>
      </c>
      <c r="E5" s="31" t="s">
        <v>85</v>
      </c>
      <c r="F5" s="10" t="s">
        <v>24</v>
      </c>
      <c r="G5" s="186">
        <v>7</v>
      </c>
      <c r="H5" s="10" t="s">
        <v>30</v>
      </c>
      <c r="I5" s="29" t="s">
        <v>204</v>
      </c>
      <c r="J5" s="9">
        <v>3</v>
      </c>
      <c r="K5" s="8">
        <v>2304</v>
      </c>
      <c r="L5" s="8">
        <v>3024.1</v>
      </c>
      <c r="M5" s="8">
        <v>683.6</v>
      </c>
      <c r="N5" s="8">
        <v>4.4</v>
      </c>
      <c r="O5" s="8">
        <v>0</v>
      </c>
      <c r="P5" s="8">
        <v>0.8</v>
      </c>
      <c r="Q5" s="8">
        <v>0.55</v>
      </c>
      <c r="R5" s="8">
        <v>1</v>
      </c>
      <c r="S5" s="30">
        <v>0.06</v>
      </c>
      <c r="T5" s="32">
        <v>13.4</v>
      </c>
      <c r="U5" s="32">
        <v>9</v>
      </c>
      <c r="V5" s="48">
        <v>1</v>
      </c>
      <c r="W5" s="47">
        <v>501.6</v>
      </c>
      <c r="X5" s="33">
        <v>11.96802524309354</v>
      </c>
      <c r="Y5" s="27">
        <v>10</v>
      </c>
      <c r="Z5" s="28">
        <v>32.4</v>
      </c>
      <c r="AA5" s="46">
        <v>10.845679012345679</v>
      </c>
      <c r="AB5" s="12">
        <v>351.4</v>
      </c>
      <c r="AC5" s="33">
        <v>10.894169065269324</v>
      </c>
      <c r="AD5" s="29">
        <v>1</v>
      </c>
      <c r="AE5" s="51">
        <v>501.6</v>
      </c>
      <c r="AF5" s="33">
        <v>11.96802524309354</v>
      </c>
      <c r="AG5" s="158">
        <v>7.56802524309354</v>
      </c>
      <c r="AI5" s="168">
        <v>245</v>
      </c>
    </row>
    <row r="6" spans="1:35" ht="12.75">
      <c r="A6" s="157" t="s">
        <v>81</v>
      </c>
      <c r="B6" s="11" t="s">
        <v>5</v>
      </c>
      <c r="C6" s="11">
        <v>21</v>
      </c>
      <c r="D6" s="7" t="s">
        <v>86</v>
      </c>
      <c r="E6" s="31" t="s">
        <v>87</v>
      </c>
      <c r="F6" s="10" t="s">
        <v>24</v>
      </c>
      <c r="G6" s="186">
        <v>14.6</v>
      </c>
      <c r="H6" s="10" t="s">
        <v>30</v>
      </c>
      <c r="I6" s="29" t="s">
        <v>204</v>
      </c>
      <c r="J6" s="9">
        <v>3</v>
      </c>
      <c r="K6" s="8">
        <v>9278</v>
      </c>
      <c r="L6" s="8">
        <v>14651.9</v>
      </c>
      <c r="M6" s="8">
        <v>1691</v>
      </c>
      <c r="N6" s="8">
        <v>8.7</v>
      </c>
      <c r="O6" s="8">
        <v>0</v>
      </c>
      <c r="P6" s="8">
        <v>0.6</v>
      </c>
      <c r="Q6" s="8">
        <v>0.55</v>
      </c>
      <c r="R6" s="8">
        <v>1</v>
      </c>
      <c r="S6" s="30">
        <v>0.04</v>
      </c>
      <c r="T6" s="32">
        <v>22.9</v>
      </c>
      <c r="U6" s="32">
        <v>14.2</v>
      </c>
      <c r="V6" s="48">
        <v>1</v>
      </c>
      <c r="W6" s="47">
        <v>1242.5</v>
      </c>
      <c r="X6" s="33">
        <v>21.57415004079929</v>
      </c>
      <c r="Y6" s="27">
        <v>5</v>
      </c>
      <c r="Z6" s="28">
        <v>54</v>
      </c>
      <c r="AA6" s="46">
        <v>15.283333333333333</v>
      </c>
      <c r="AB6" s="12">
        <v>825.3</v>
      </c>
      <c r="AC6" s="33">
        <v>19.49727614508766</v>
      </c>
      <c r="AD6" s="29">
        <v>1</v>
      </c>
      <c r="AE6" s="51">
        <v>1242.5</v>
      </c>
      <c r="AF6" s="33">
        <v>21.57415004079929</v>
      </c>
      <c r="AG6" s="158">
        <v>12.87415004079929</v>
      </c>
      <c r="AI6" s="168">
        <v>556</v>
      </c>
    </row>
    <row r="7" spans="1:35" ht="12.75">
      <c r="A7" s="157" t="s">
        <v>81</v>
      </c>
      <c r="B7" s="11" t="s">
        <v>5</v>
      </c>
      <c r="C7" s="11">
        <v>107</v>
      </c>
      <c r="D7" s="7" t="s">
        <v>88</v>
      </c>
      <c r="E7" s="31" t="s">
        <v>89</v>
      </c>
      <c r="F7" s="10" t="s">
        <v>24</v>
      </c>
      <c r="G7" s="186">
        <v>7.7</v>
      </c>
      <c r="H7" s="10" t="s">
        <v>30</v>
      </c>
      <c r="I7" s="29" t="s">
        <v>204</v>
      </c>
      <c r="J7" s="9">
        <v>3</v>
      </c>
      <c r="K7" s="8">
        <v>1131</v>
      </c>
      <c r="L7" s="8">
        <v>1524.7</v>
      </c>
      <c r="M7" s="8">
        <v>291</v>
      </c>
      <c r="N7" s="8">
        <v>5.2</v>
      </c>
      <c r="O7" s="8">
        <v>20</v>
      </c>
      <c r="P7" s="8">
        <v>0.7</v>
      </c>
      <c r="Q7" s="8">
        <v>0.55</v>
      </c>
      <c r="R7" s="8">
        <v>1.03</v>
      </c>
      <c r="S7" s="30">
        <v>0.06</v>
      </c>
      <c r="T7" s="32">
        <v>11.8</v>
      </c>
      <c r="U7" s="32">
        <v>6.6</v>
      </c>
      <c r="V7" s="48">
        <v>1</v>
      </c>
      <c r="W7" s="47">
        <v>216.4</v>
      </c>
      <c r="X7" s="33">
        <v>11.172835588200655</v>
      </c>
      <c r="Y7" s="27">
        <v>10</v>
      </c>
      <c r="Z7" s="28">
        <v>10.3</v>
      </c>
      <c r="AA7" s="46">
        <v>10.184466019417474</v>
      </c>
      <c r="AB7" s="12">
        <v>104.9</v>
      </c>
      <c r="AC7" s="33">
        <v>9.574751612724182</v>
      </c>
      <c r="AD7" s="29">
        <v>1</v>
      </c>
      <c r="AE7" s="51">
        <v>216.4</v>
      </c>
      <c r="AF7" s="33">
        <v>11.172835588200655</v>
      </c>
      <c r="AG7" s="158">
        <v>5.972835588200655</v>
      </c>
      <c r="AI7" s="168">
        <v>531</v>
      </c>
    </row>
    <row r="8" spans="1:35" ht="12.75">
      <c r="A8" s="157" t="s">
        <v>90</v>
      </c>
      <c r="B8" s="11" t="s">
        <v>4</v>
      </c>
      <c r="C8" s="11">
        <v>76</v>
      </c>
      <c r="D8" s="7" t="s">
        <v>91</v>
      </c>
      <c r="E8" s="31" t="s">
        <v>92</v>
      </c>
      <c r="F8" s="10" t="s">
        <v>25</v>
      </c>
      <c r="G8" s="186">
        <v>2.1</v>
      </c>
      <c r="H8" s="10" t="s">
        <v>29</v>
      </c>
      <c r="I8" s="29" t="s">
        <v>204</v>
      </c>
      <c r="J8" s="9">
        <v>3</v>
      </c>
      <c r="K8" s="8">
        <v>2521</v>
      </c>
      <c r="L8" s="8">
        <v>4568.4</v>
      </c>
      <c r="M8" s="8">
        <v>317</v>
      </c>
      <c r="N8" s="8">
        <v>14.4</v>
      </c>
      <c r="O8" s="8">
        <v>0</v>
      </c>
      <c r="P8" s="8">
        <v>0.6</v>
      </c>
      <c r="Q8" s="8">
        <v>0.55</v>
      </c>
      <c r="R8" s="8">
        <v>1</v>
      </c>
      <c r="S8" s="30">
        <v>0.03</v>
      </c>
      <c r="T8" s="32">
        <v>21.7</v>
      </c>
      <c r="U8" s="32">
        <v>7.3</v>
      </c>
      <c r="V8" s="48">
        <v>0</v>
      </c>
      <c r="W8" s="47">
        <v>317</v>
      </c>
      <c r="X8" s="33">
        <v>21.7</v>
      </c>
      <c r="Y8" s="27">
        <v>19</v>
      </c>
      <c r="Z8" s="28">
        <v>640.7</v>
      </c>
      <c r="AA8" s="46">
        <v>0.4947713438426722</v>
      </c>
      <c r="AB8" s="12">
        <v>317</v>
      </c>
      <c r="AC8" s="33">
        <v>21.7</v>
      </c>
      <c r="AD8" s="29">
        <v>1</v>
      </c>
      <c r="AE8" s="51">
        <v>317</v>
      </c>
      <c r="AF8" s="33">
        <v>21.7</v>
      </c>
      <c r="AG8" s="158">
        <v>7.3</v>
      </c>
      <c r="AI8" s="168">
        <v>7660</v>
      </c>
    </row>
    <row r="9" spans="1:35" ht="12.75">
      <c r="A9" s="157" t="s">
        <v>90</v>
      </c>
      <c r="B9" s="11" t="s">
        <v>4</v>
      </c>
      <c r="C9" s="11">
        <v>76</v>
      </c>
      <c r="D9" s="7" t="s">
        <v>91</v>
      </c>
      <c r="E9" s="31" t="s">
        <v>92</v>
      </c>
      <c r="F9" s="10" t="s">
        <v>25</v>
      </c>
      <c r="G9" s="186">
        <v>0.2</v>
      </c>
      <c r="H9" s="10" t="s">
        <v>30</v>
      </c>
      <c r="I9" s="29" t="s">
        <v>204</v>
      </c>
      <c r="J9" s="9">
        <v>3</v>
      </c>
      <c r="K9" s="8">
        <v>2991</v>
      </c>
      <c r="L9" s="8">
        <v>5426.7</v>
      </c>
      <c r="M9" s="8">
        <v>375.2</v>
      </c>
      <c r="N9" s="8">
        <v>14.5</v>
      </c>
      <c r="O9" s="8">
        <v>0</v>
      </c>
      <c r="P9" s="8">
        <v>0.6</v>
      </c>
      <c r="Q9" s="8">
        <v>0.55</v>
      </c>
      <c r="R9" s="8">
        <v>1</v>
      </c>
      <c r="S9" s="30">
        <v>0.03</v>
      </c>
      <c r="T9" s="32">
        <v>22.3</v>
      </c>
      <c r="U9" s="32">
        <v>7.8</v>
      </c>
      <c r="V9" s="48">
        <v>0</v>
      </c>
      <c r="W9" s="47">
        <v>375.2</v>
      </c>
      <c r="X9" s="33">
        <v>22.3</v>
      </c>
      <c r="Y9" s="27">
        <v>20</v>
      </c>
      <c r="Z9" s="28">
        <v>623.8000000000011</v>
      </c>
      <c r="AA9" s="46">
        <v>0.6014748316768181</v>
      </c>
      <c r="AB9" s="12">
        <v>375.2</v>
      </c>
      <c r="AC9" s="33">
        <v>22.3</v>
      </c>
      <c r="AD9" s="29">
        <v>1</v>
      </c>
      <c r="AE9" s="51">
        <v>375.2</v>
      </c>
      <c r="AF9" s="33">
        <v>22.3</v>
      </c>
      <c r="AG9" s="158">
        <v>7.8</v>
      </c>
      <c r="AI9" s="168">
        <v>8139.8</v>
      </c>
    </row>
    <row r="10" spans="1:35" ht="12.75">
      <c r="A10" s="157" t="s">
        <v>93</v>
      </c>
      <c r="B10" s="11" t="s">
        <v>4</v>
      </c>
      <c r="C10" s="11">
        <v>601</v>
      </c>
      <c r="D10" s="7" t="s">
        <v>86</v>
      </c>
      <c r="E10" s="31" t="s">
        <v>94</v>
      </c>
      <c r="F10" s="10" t="s">
        <v>24</v>
      </c>
      <c r="G10" s="186">
        <v>13.1</v>
      </c>
      <c r="H10" s="10" t="s">
        <v>29</v>
      </c>
      <c r="I10" s="29" t="s">
        <v>204</v>
      </c>
      <c r="J10" s="9">
        <v>3</v>
      </c>
      <c r="K10" s="8">
        <v>2521</v>
      </c>
      <c r="L10" s="8">
        <v>5490.6</v>
      </c>
      <c r="M10" s="8">
        <v>1273</v>
      </c>
      <c r="N10" s="8">
        <v>4.3</v>
      </c>
      <c r="O10" s="8">
        <v>0</v>
      </c>
      <c r="P10" s="8">
        <v>0.5</v>
      </c>
      <c r="Q10" s="8">
        <v>0.55</v>
      </c>
      <c r="R10" s="8">
        <v>1</v>
      </c>
      <c r="S10" s="30">
        <v>0.04</v>
      </c>
      <c r="T10" s="32">
        <v>12.9</v>
      </c>
      <c r="U10" s="32">
        <v>8.6</v>
      </c>
      <c r="V10" s="48">
        <v>1</v>
      </c>
      <c r="W10" s="47">
        <v>753.1</v>
      </c>
      <c r="X10" s="33">
        <v>11.246544138035727</v>
      </c>
      <c r="Y10" s="27">
        <v>7</v>
      </c>
      <c r="Z10" s="28">
        <v>71.80000000000018</v>
      </c>
      <c r="AA10" s="46">
        <v>6.186629526462396</v>
      </c>
      <c r="AB10" s="12">
        <v>444.2000000000012</v>
      </c>
      <c r="AC10" s="33">
        <v>9.835806985849745</v>
      </c>
      <c r="AD10" s="29">
        <v>1</v>
      </c>
      <c r="AE10" s="51">
        <v>753.1</v>
      </c>
      <c r="AF10" s="33">
        <v>11.246544138035727</v>
      </c>
      <c r="AG10" s="158">
        <v>6.946544138035727</v>
      </c>
      <c r="AI10" s="168">
        <v>1717</v>
      </c>
    </row>
    <row r="11" spans="1:35" ht="12.75">
      <c r="A11" s="157" t="s">
        <v>93</v>
      </c>
      <c r="B11" s="11" t="s">
        <v>4</v>
      </c>
      <c r="C11" s="11">
        <v>601</v>
      </c>
      <c r="D11" s="7" t="s">
        <v>86</v>
      </c>
      <c r="E11" s="31" t="s">
        <v>94</v>
      </c>
      <c r="F11" s="10" t="s">
        <v>24</v>
      </c>
      <c r="G11" s="186">
        <v>9.1</v>
      </c>
      <c r="H11" s="10" t="s">
        <v>30</v>
      </c>
      <c r="I11" s="29" t="s">
        <v>204</v>
      </c>
      <c r="J11" s="9">
        <v>3</v>
      </c>
      <c r="K11" s="8">
        <v>3521</v>
      </c>
      <c r="L11" s="8">
        <v>7048.6</v>
      </c>
      <c r="M11" s="8">
        <v>1430.1</v>
      </c>
      <c r="N11" s="8">
        <v>4.9</v>
      </c>
      <c r="O11" s="8">
        <v>0</v>
      </c>
      <c r="P11" s="8">
        <v>0.5</v>
      </c>
      <c r="Q11" s="8">
        <v>0.55</v>
      </c>
      <c r="R11" s="8">
        <v>1</v>
      </c>
      <c r="S11" s="30">
        <v>0.04</v>
      </c>
      <c r="T11" s="32">
        <v>14.8</v>
      </c>
      <c r="U11" s="32">
        <v>9.9</v>
      </c>
      <c r="V11" s="48">
        <v>1</v>
      </c>
      <c r="W11" s="47">
        <v>1104.6</v>
      </c>
      <c r="X11" s="33">
        <v>13.723381832016681</v>
      </c>
      <c r="Y11" s="27">
        <v>12</v>
      </c>
      <c r="Z11" s="28">
        <v>111.2</v>
      </c>
      <c r="AA11" s="46">
        <v>8.60521582733813</v>
      </c>
      <c r="AB11" s="12">
        <v>956.9000000000024</v>
      </c>
      <c r="AC11" s="33">
        <v>13.195250883910385</v>
      </c>
      <c r="AD11" s="29">
        <v>1</v>
      </c>
      <c r="AE11" s="51">
        <v>1104.6</v>
      </c>
      <c r="AF11" s="33">
        <v>13.723381832016681</v>
      </c>
      <c r="AG11" s="158">
        <v>8.82338183201668</v>
      </c>
      <c r="AI11" s="168">
        <v>2152</v>
      </c>
    </row>
    <row r="12" spans="1:35" ht="12.75">
      <c r="A12" s="157" t="s">
        <v>93</v>
      </c>
      <c r="B12" s="11" t="s">
        <v>3</v>
      </c>
      <c r="C12" s="11">
        <v>363</v>
      </c>
      <c r="D12" s="7" t="s">
        <v>86</v>
      </c>
      <c r="E12" s="31" t="s">
        <v>95</v>
      </c>
      <c r="F12" s="10" t="s">
        <v>24</v>
      </c>
      <c r="G12" s="186">
        <v>5.5</v>
      </c>
      <c r="H12" s="10" t="s">
        <v>29</v>
      </c>
      <c r="I12" s="29" t="s">
        <v>204</v>
      </c>
      <c r="J12" s="9">
        <v>3</v>
      </c>
      <c r="K12" s="8">
        <v>2754</v>
      </c>
      <c r="L12" s="8">
        <v>5202.1</v>
      </c>
      <c r="M12" s="8">
        <v>992.9</v>
      </c>
      <c r="N12" s="8">
        <v>5.2</v>
      </c>
      <c r="O12" s="8">
        <v>0</v>
      </c>
      <c r="P12" s="8">
        <v>0.5</v>
      </c>
      <c r="Q12" s="8">
        <v>0.55</v>
      </c>
      <c r="R12" s="8">
        <v>1</v>
      </c>
      <c r="S12" s="30">
        <v>0.04</v>
      </c>
      <c r="T12" s="32">
        <v>14.1</v>
      </c>
      <c r="U12" s="32">
        <v>8.9</v>
      </c>
      <c r="V12" s="48">
        <v>1</v>
      </c>
      <c r="W12" s="47">
        <v>801.4</v>
      </c>
      <c r="X12" s="33">
        <v>13.151009322238334</v>
      </c>
      <c r="Y12" s="27">
        <v>11</v>
      </c>
      <c r="Z12" s="28">
        <v>96.5</v>
      </c>
      <c r="AA12" s="46">
        <v>10.255958549222798</v>
      </c>
      <c r="AB12" s="12">
        <v>989.7</v>
      </c>
      <c r="AC12" s="33">
        <v>13.906299089241216</v>
      </c>
      <c r="AD12" s="29">
        <v>1</v>
      </c>
      <c r="AE12" s="51">
        <v>801.4</v>
      </c>
      <c r="AF12" s="33">
        <v>13.151009322238334</v>
      </c>
      <c r="AG12" s="158">
        <v>7.951009322238334</v>
      </c>
      <c r="AI12" s="168">
        <v>1158</v>
      </c>
    </row>
    <row r="13" spans="1:35" ht="12.75">
      <c r="A13" s="157" t="s">
        <v>93</v>
      </c>
      <c r="B13" s="11" t="s">
        <v>5</v>
      </c>
      <c r="C13" s="11">
        <v>13</v>
      </c>
      <c r="D13" s="7" t="s">
        <v>96</v>
      </c>
      <c r="E13" s="31" t="s">
        <v>97</v>
      </c>
      <c r="F13" s="10" t="s">
        <v>25</v>
      </c>
      <c r="G13" s="186">
        <v>9.4</v>
      </c>
      <c r="H13" s="10" t="s">
        <v>29</v>
      </c>
      <c r="I13" s="29" t="s">
        <v>204</v>
      </c>
      <c r="J13" s="9">
        <v>3</v>
      </c>
      <c r="K13" s="8">
        <v>2616</v>
      </c>
      <c r="L13" s="8">
        <v>3859.3</v>
      </c>
      <c r="M13" s="8">
        <v>687.5</v>
      </c>
      <c r="N13" s="8">
        <v>5.6</v>
      </c>
      <c r="O13" s="8">
        <v>0</v>
      </c>
      <c r="P13" s="8">
        <v>0.7</v>
      </c>
      <c r="Q13" s="8">
        <v>0.55</v>
      </c>
      <c r="R13" s="8">
        <v>1</v>
      </c>
      <c r="S13" s="30">
        <v>0.05</v>
      </c>
      <c r="T13" s="32">
        <v>14.6</v>
      </c>
      <c r="U13" s="32">
        <v>9</v>
      </c>
      <c r="V13" s="48">
        <v>1</v>
      </c>
      <c r="W13" s="47">
        <v>458.1</v>
      </c>
      <c r="X13" s="33">
        <v>13.072059993224014</v>
      </c>
      <c r="Y13" s="27">
        <v>5</v>
      </c>
      <c r="Z13" s="28">
        <v>111.6</v>
      </c>
      <c r="AA13" s="46">
        <v>4.754480286738351</v>
      </c>
      <c r="AB13" s="12">
        <v>530.6</v>
      </c>
      <c r="AC13" s="33">
        <v>13.55934519481559</v>
      </c>
      <c r="AD13" s="29">
        <v>1</v>
      </c>
      <c r="AE13" s="51">
        <v>458.1</v>
      </c>
      <c r="AF13" s="33">
        <v>13.072059993224014</v>
      </c>
      <c r="AG13" s="158">
        <v>7.472059993224015</v>
      </c>
      <c r="AI13" s="168">
        <v>938</v>
      </c>
    </row>
    <row r="14" spans="1:35" ht="12.75">
      <c r="A14" s="157" t="s">
        <v>93</v>
      </c>
      <c r="B14" s="11" t="s">
        <v>5</v>
      </c>
      <c r="C14" s="11">
        <v>13</v>
      </c>
      <c r="D14" s="7" t="s">
        <v>96</v>
      </c>
      <c r="E14" s="31" t="s">
        <v>97</v>
      </c>
      <c r="F14" s="10" t="s">
        <v>25</v>
      </c>
      <c r="G14" s="186">
        <v>8.6</v>
      </c>
      <c r="H14" s="10" t="s">
        <v>30</v>
      </c>
      <c r="I14" s="29" t="s">
        <v>204</v>
      </c>
      <c r="J14" s="9">
        <v>3</v>
      </c>
      <c r="K14" s="8">
        <v>3672</v>
      </c>
      <c r="L14" s="8">
        <v>4888.5</v>
      </c>
      <c r="M14" s="8">
        <v>747</v>
      </c>
      <c r="N14" s="8">
        <v>6.5</v>
      </c>
      <c r="O14" s="8">
        <v>0</v>
      </c>
      <c r="P14" s="8">
        <v>0.8</v>
      </c>
      <c r="Q14" s="8">
        <v>0.55</v>
      </c>
      <c r="R14" s="8">
        <v>1</v>
      </c>
      <c r="S14" s="30">
        <v>0.05</v>
      </c>
      <c r="T14" s="32">
        <v>16.8</v>
      </c>
      <c r="U14" s="32">
        <v>10.3</v>
      </c>
      <c r="V14" s="48">
        <v>0</v>
      </c>
      <c r="W14" s="47">
        <v>747</v>
      </c>
      <c r="X14" s="33">
        <v>16.8</v>
      </c>
      <c r="Y14" s="27">
        <v>8</v>
      </c>
      <c r="Z14" s="28">
        <v>114.3</v>
      </c>
      <c r="AA14" s="46">
        <v>6.668257098335564</v>
      </c>
      <c r="AB14" s="12">
        <v>762.1817863397547</v>
      </c>
      <c r="AC14" s="33">
        <v>16.6252567860601</v>
      </c>
      <c r="AD14" s="29">
        <v>1</v>
      </c>
      <c r="AE14" s="51">
        <v>747</v>
      </c>
      <c r="AF14" s="33">
        <v>16.8</v>
      </c>
      <c r="AG14" s="158">
        <v>10.3</v>
      </c>
      <c r="AI14" s="168">
        <v>1118</v>
      </c>
    </row>
    <row r="15" spans="1:35" ht="12.75">
      <c r="A15" s="157" t="s">
        <v>98</v>
      </c>
      <c r="B15" s="11" t="s">
        <v>4</v>
      </c>
      <c r="C15" s="11">
        <v>501</v>
      </c>
      <c r="D15" s="7" t="s">
        <v>99</v>
      </c>
      <c r="E15" s="31" t="s">
        <v>100</v>
      </c>
      <c r="F15" s="10" t="s">
        <v>25</v>
      </c>
      <c r="G15" s="186">
        <v>0.7</v>
      </c>
      <c r="H15" s="10" t="s">
        <v>29</v>
      </c>
      <c r="I15" s="29" t="s">
        <v>204</v>
      </c>
      <c r="J15" s="9">
        <v>3</v>
      </c>
      <c r="K15" s="8">
        <v>6773</v>
      </c>
      <c r="L15" s="8">
        <v>19845.1</v>
      </c>
      <c r="M15" s="8">
        <v>2340</v>
      </c>
      <c r="N15" s="8">
        <v>8.5</v>
      </c>
      <c r="O15" s="8">
        <v>0</v>
      </c>
      <c r="P15" s="8">
        <v>0.3</v>
      </c>
      <c r="Q15" s="8">
        <v>0.55</v>
      </c>
      <c r="R15" s="8">
        <v>1</v>
      </c>
      <c r="S15" s="30">
        <v>0.02</v>
      </c>
      <c r="T15" s="32">
        <v>19.6</v>
      </c>
      <c r="U15" s="32">
        <v>11.1</v>
      </c>
      <c r="V15" s="48">
        <v>0</v>
      </c>
      <c r="W15" s="47">
        <v>2340</v>
      </c>
      <c r="X15" s="33">
        <v>19.6</v>
      </c>
      <c r="Y15" s="27">
        <v>12</v>
      </c>
      <c r="Z15" s="28">
        <v>501.2000000000007</v>
      </c>
      <c r="AA15" s="46">
        <v>4.482161674126517</v>
      </c>
      <c r="AB15" s="12">
        <v>2246.4594310722136</v>
      </c>
      <c r="AC15" s="33">
        <v>19.238163718767986</v>
      </c>
      <c r="AD15" s="29">
        <v>2</v>
      </c>
      <c r="AE15" s="51">
        <v>2246.4594310722136</v>
      </c>
      <c r="AF15" s="33">
        <v>19.238163718767986</v>
      </c>
      <c r="AG15" s="158">
        <v>10.738163718767986</v>
      </c>
      <c r="AI15" s="168">
        <v>7563</v>
      </c>
    </row>
    <row r="16" spans="1:35" ht="12.75">
      <c r="A16" s="157" t="s">
        <v>98</v>
      </c>
      <c r="B16" s="11" t="s">
        <v>4</v>
      </c>
      <c r="C16" s="11">
        <v>501</v>
      </c>
      <c r="D16" s="7" t="s">
        <v>99</v>
      </c>
      <c r="E16" s="31" t="s">
        <v>101</v>
      </c>
      <c r="F16" s="10" t="s">
        <v>25</v>
      </c>
      <c r="G16" s="186">
        <v>1.3</v>
      </c>
      <c r="H16" s="10" t="s">
        <v>29</v>
      </c>
      <c r="I16" s="29" t="s">
        <v>204</v>
      </c>
      <c r="J16" s="9">
        <v>3</v>
      </c>
      <c r="K16" s="8">
        <v>1266</v>
      </c>
      <c r="L16" s="8">
        <v>7561.3</v>
      </c>
      <c r="M16" s="8">
        <v>1036</v>
      </c>
      <c r="N16" s="8">
        <v>7.3</v>
      </c>
      <c r="O16" s="8">
        <v>0</v>
      </c>
      <c r="P16" s="8">
        <v>0.2</v>
      </c>
      <c r="Q16" s="8">
        <v>0.55</v>
      </c>
      <c r="R16" s="8">
        <v>1</v>
      </c>
      <c r="S16" s="30">
        <v>0.01</v>
      </c>
      <c r="T16" s="32">
        <v>12.2</v>
      </c>
      <c r="U16" s="32">
        <v>4.9</v>
      </c>
      <c r="V16" s="48">
        <v>0</v>
      </c>
      <c r="W16" s="47">
        <v>1036</v>
      </c>
      <c r="X16" s="33">
        <v>12.2</v>
      </c>
      <c r="Y16" s="27">
        <v>6</v>
      </c>
      <c r="Z16" s="28">
        <v>558.6</v>
      </c>
      <c r="AA16" s="46">
        <v>1.5552693621624971</v>
      </c>
      <c r="AB16" s="12">
        <v>868.7734657039715</v>
      </c>
      <c r="AC16" s="33">
        <v>11.58758154225699</v>
      </c>
      <c r="AD16" s="29">
        <v>2</v>
      </c>
      <c r="AE16" s="51">
        <v>868.7734657039715</v>
      </c>
      <c r="AF16" s="33">
        <v>11.58758154225699</v>
      </c>
      <c r="AG16" s="158">
        <v>4.28758154225699</v>
      </c>
      <c r="AI16" s="168">
        <v>4850</v>
      </c>
    </row>
    <row r="17" spans="1:35" ht="12.75">
      <c r="A17" s="157" t="s">
        <v>98</v>
      </c>
      <c r="B17" s="11" t="s">
        <v>4</v>
      </c>
      <c r="C17" s="11">
        <v>501</v>
      </c>
      <c r="D17" s="7" t="s">
        <v>99</v>
      </c>
      <c r="E17" s="31" t="s">
        <v>101</v>
      </c>
      <c r="F17" s="10" t="s">
        <v>25</v>
      </c>
      <c r="G17" s="186">
        <v>2.2</v>
      </c>
      <c r="H17" s="10" t="s">
        <v>30</v>
      </c>
      <c r="I17" s="29" t="s">
        <v>204</v>
      </c>
      <c r="J17" s="9">
        <v>3</v>
      </c>
      <c r="K17" s="8">
        <v>545</v>
      </c>
      <c r="L17" s="8">
        <v>2710</v>
      </c>
      <c r="M17" s="8">
        <v>283</v>
      </c>
      <c r="N17" s="8">
        <v>9.6</v>
      </c>
      <c r="O17" s="8">
        <v>0</v>
      </c>
      <c r="P17" s="8">
        <v>0.2</v>
      </c>
      <c r="Q17" s="8">
        <v>0.55</v>
      </c>
      <c r="R17" s="8">
        <v>1</v>
      </c>
      <c r="S17" s="30">
        <v>0.01</v>
      </c>
      <c r="T17" s="32">
        <v>12.9</v>
      </c>
      <c r="U17" s="32">
        <v>3.3</v>
      </c>
      <c r="V17" s="48">
        <v>0</v>
      </c>
      <c r="W17" s="47">
        <v>283</v>
      </c>
      <c r="X17" s="33">
        <v>12.9</v>
      </c>
      <c r="Y17" s="27">
        <v>6</v>
      </c>
      <c r="Z17" s="28">
        <v>558.6</v>
      </c>
      <c r="AA17" s="46">
        <v>0.6071967978715151</v>
      </c>
      <c r="AB17" s="12">
        <v>339.1801312910286</v>
      </c>
      <c r="AC17" s="33">
        <v>12.944785125588032</v>
      </c>
      <c r="AD17" s="29">
        <v>1</v>
      </c>
      <c r="AE17" s="51">
        <v>283</v>
      </c>
      <c r="AF17" s="33">
        <v>12.9</v>
      </c>
      <c r="AG17" s="158">
        <v>3.3</v>
      </c>
      <c r="AI17" s="168">
        <v>4940</v>
      </c>
    </row>
    <row r="18" spans="1:35" ht="12.75">
      <c r="A18" s="157" t="s">
        <v>98</v>
      </c>
      <c r="B18" s="11" t="s">
        <v>4</v>
      </c>
      <c r="C18" s="11">
        <v>501</v>
      </c>
      <c r="D18" s="7" t="s">
        <v>99</v>
      </c>
      <c r="E18" s="31" t="s">
        <v>102</v>
      </c>
      <c r="F18" s="10" t="s">
        <v>25</v>
      </c>
      <c r="G18" s="186">
        <v>0.9</v>
      </c>
      <c r="H18" s="10" t="s">
        <v>29</v>
      </c>
      <c r="I18" s="29" t="s">
        <v>204</v>
      </c>
      <c r="J18" s="9">
        <v>3</v>
      </c>
      <c r="K18" s="8">
        <v>1160</v>
      </c>
      <c r="L18" s="8">
        <v>15016.9</v>
      </c>
      <c r="M18" s="8">
        <v>2353.8</v>
      </c>
      <c r="N18" s="8">
        <v>6.4</v>
      </c>
      <c r="O18" s="8">
        <v>0</v>
      </c>
      <c r="P18" s="8">
        <v>0.1</v>
      </c>
      <c r="Q18" s="8">
        <v>0.55</v>
      </c>
      <c r="R18" s="8">
        <v>1</v>
      </c>
      <c r="S18" s="30">
        <v>0.01</v>
      </c>
      <c r="T18" s="32">
        <v>10.6</v>
      </c>
      <c r="U18" s="32">
        <v>4.2</v>
      </c>
      <c r="V18" s="48">
        <v>0</v>
      </c>
      <c r="W18" s="47">
        <v>2353.8</v>
      </c>
      <c r="X18" s="33">
        <v>10.6</v>
      </c>
      <c r="Y18" s="27">
        <v>3</v>
      </c>
      <c r="Z18" s="28">
        <v>533.2</v>
      </c>
      <c r="AA18" s="46">
        <v>2.8383345836459117</v>
      </c>
      <c r="AB18" s="12">
        <v>1513.4</v>
      </c>
      <c r="AC18" s="33">
        <v>11.449998342782553</v>
      </c>
      <c r="AD18" s="29">
        <v>2</v>
      </c>
      <c r="AE18" s="51">
        <v>1513.4</v>
      </c>
      <c r="AF18" s="33">
        <v>11.449998342782553</v>
      </c>
      <c r="AG18" s="158">
        <v>5.049998342782553</v>
      </c>
      <c r="AI18" s="168">
        <v>2800</v>
      </c>
    </row>
    <row r="19" spans="1:35" ht="12.75">
      <c r="A19" s="157" t="s">
        <v>98</v>
      </c>
      <c r="B19" s="11" t="s">
        <v>4</v>
      </c>
      <c r="C19" s="11">
        <v>501</v>
      </c>
      <c r="D19" s="7" t="s">
        <v>99</v>
      </c>
      <c r="E19" s="31" t="s">
        <v>103</v>
      </c>
      <c r="F19" s="10" t="s">
        <v>24</v>
      </c>
      <c r="G19" s="186">
        <v>0.52</v>
      </c>
      <c r="H19" s="10" t="s">
        <v>29</v>
      </c>
      <c r="I19" s="29" t="s">
        <v>204</v>
      </c>
      <c r="J19" s="9">
        <v>3</v>
      </c>
      <c r="K19" s="8">
        <v>2766</v>
      </c>
      <c r="L19" s="8">
        <v>9541.7</v>
      </c>
      <c r="M19" s="8">
        <v>1183.8</v>
      </c>
      <c r="N19" s="8">
        <v>8.1</v>
      </c>
      <c r="O19" s="8">
        <v>0</v>
      </c>
      <c r="P19" s="8">
        <v>0.3</v>
      </c>
      <c r="Q19" s="8">
        <v>0.55</v>
      </c>
      <c r="R19" s="8">
        <v>1</v>
      </c>
      <c r="S19" s="30">
        <v>0.02</v>
      </c>
      <c r="T19" s="32">
        <v>15.5</v>
      </c>
      <c r="U19" s="32">
        <v>7.4</v>
      </c>
      <c r="V19" s="48">
        <v>1</v>
      </c>
      <c r="W19" s="47">
        <v>410.7</v>
      </c>
      <c r="X19" s="33">
        <v>13.131169246128962</v>
      </c>
      <c r="Y19" s="27">
        <v>3</v>
      </c>
      <c r="Z19" s="28">
        <v>410.5</v>
      </c>
      <c r="AA19" s="46">
        <v>2.2477466504263095</v>
      </c>
      <c r="AB19" s="12">
        <v>922.7</v>
      </c>
      <c r="AC19" s="33">
        <v>15.225729444248323</v>
      </c>
      <c r="AD19" s="29">
        <v>1</v>
      </c>
      <c r="AE19" s="51">
        <v>410.7</v>
      </c>
      <c r="AF19" s="33">
        <v>13.131169246128962</v>
      </c>
      <c r="AG19" s="158">
        <v>5.031169246128963</v>
      </c>
      <c r="AI19" s="168">
        <v>1525</v>
      </c>
    </row>
    <row r="20" spans="1:35" ht="12.75">
      <c r="A20" s="157" t="s">
        <v>98</v>
      </c>
      <c r="B20" s="11" t="s">
        <v>4</v>
      </c>
      <c r="C20" s="11">
        <v>501</v>
      </c>
      <c r="D20" s="7" t="s">
        <v>99</v>
      </c>
      <c r="E20" s="31" t="s">
        <v>103</v>
      </c>
      <c r="F20" s="10" t="s">
        <v>24</v>
      </c>
      <c r="G20" s="186">
        <v>1.21</v>
      </c>
      <c r="H20" s="10" t="s">
        <v>30</v>
      </c>
      <c r="I20" s="29" t="s">
        <v>204</v>
      </c>
      <c r="J20" s="9">
        <v>3</v>
      </c>
      <c r="K20" s="8">
        <v>11104</v>
      </c>
      <c r="L20" s="8">
        <v>40093.8</v>
      </c>
      <c r="M20" s="8">
        <v>5315.9</v>
      </c>
      <c r="N20" s="8">
        <v>7.5</v>
      </c>
      <c r="O20" s="8">
        <v>0</v>
      </c>
      <c r="P20" s="8">
        <v>0.3</v>
      </c>
      <c r="Q20" s="8">
        <v>0.55</v>
      </c>
      <c r="R20" s="8">
        <v>1</v>
      </c>
      <c r="S20" s="30">
        <v>0.02</v>
      </c>
      <c r="T20" s="32">
        <v>21.1</v>
      </c>
      <c r="U20" s="32">
        <v>13.6</v>
      </c>
      <c r="V20" s="48">
        <v>1</v>
      </c>
      <c r="W20" s="47">
        <v>4264.7</v>
      </c>
      <c r="X20" s="33">
        <v>20.672063425122165</v>
      </c>
      <c r="Y20" s="27">
        <v>11</v>
      </c>
      <c r="Z20" s="28">
        <v>414.5</v>
      </c>
      <c r="AA20" s="46">
        <v>9.298673100120627</v>
      </c>
      <c r="AB20" s="12">
        <v>3854.3</v>
      </c>
      <c r="AC20" s="33">
        <v>20.111255824748525</v>
      </c>
      <c r="AD20" s="29">
        <v>1</v>
      </c>
      <c r="AE20" s="51">
        <v>4264.7</v>
      </c>
      <c r="AF20" s="33">
        <v>20.672063425122165</v>
      </c>
      <c r="AG20" s="158">
        <v>13.172063425122165</v>
      </c>
      <c r="AI20" s="168">
        <v>2535</v>
      </c>
    </row>
    <row r="21" spans="1:35" ht="12.75">
      <c r="A21" s="157" t="s">
        <v>98</v>
      </c>
      <c r="B21" s="11" t="s">
        <v>3</v>
      </c>
      <c r="C21" s="11">
        <v>22</v>
      </c>
      <c r="D21" s="7" t="s">
        <v>99</v>
      </c>
      <c r="E21" s="31" t="s">
        <v>104</v>
      </c>
      <c r="F21" s="10" t="s">
        <v>25</v>
      </c>
      <c r="G21" s="186">
        <v>0</v>
      </c>
      <c r="H21" s="10" t="s">
        <v>29</v>
      </c>
      <c r="I21" s="29" t="s">
        <v>204</v>
      </c>
      <c r="J21" s="9">
        <v>3</v>
      </c>
      <c r="K21" s="8">
        <v>919</v>
      </c>
      <c r="L21" s="8">
        <v>5166.8</v>
      </c>
      <c r="M21" s="8">
        <v>711</v>
      </c>
      <c r="N21" s="8">
        <v>7.3</v>
      </c>
      <c r="O21" s="8">
        <v>0</v>
      </c>
      <c r="P21" s="8">
        <v>0.2</v>
      </c>
      <c r="Q21" s="8">
        <v>0.55</v>
      </c>
      <c r="R21" s="8">
        <v>1</v>
      </c>
      <c r="S21" s="30">
        <v>0.01</v>
      </c>
      <c r="T21" s="32">
        <v>11.6</v>
      </c>
      <c r="U21" s="32">
        <v>4.3</v>
      </c>
      <c r="V21" s="48">
        <v>0</v>
      </c>
      <c r="W21" s="47">
        <v>711</v>
      </c>
      <c r="X21" s="33">
        <v>11.6</v>
      </c>
      <c r="Y21" s="27">
        <v>11</v>
      </c>
      <c r="Z21" s="28">
        <v>791</v>
      </c>
      <c r="AA21" s="46">
        <v>0.7505396195178273</v>
      </c>
      <c r="AB21" s="12">
        <v>593.6768390386014</v>
      </c>
      <c r="AC21" s="33">
        <v>10.940064864218083</v>
      </c>
      <c r="AD21" s="29">
        <v>2</v>
      </c>
      <c r="AE21" s="51">
        <v>593.6768390386014</v>
      </c>
      <c r="AF21" s="33">
        <v>10.940064864218083</v>
      </c>
      <c r="AG21" s="158">
        <v>3.6400648642180835</v>
      </c>
      <c r="AI21" s="168">
        <v>13068</v>
      </c>
    </row>
    <row r="22" spans="1:35" ht="12.75">
      <c r="A22" s="157" t="s">
        <v>98</v>
      </c>
      <c r="B22" s="11" t="s">
        <v>3</v>
      </c>
      <c r="C22" s="11">
        <v>22</v>
      </c>
      <c r="D22" s="7" t="s">
        <v>99</v>
      </c>
      <c r="E22" s="31" t="s">
        <v>104</v>
      </c>
      <c r="F22" s="10" t="s">
        <v>25</v>
      </c>
      <c r="G22" s="186">
        <v>0</v>
      </c>
      <c r="H22" s="10" t="s">
        <v>30</v>
      </c>
      <c r="I22" s="29" t="s">
        <v>204</v>
      </c>
      <c r="J22" s="9">
        <v>3</v>
      </c>
      <c r="K22" s="8">
        <v>479</v>
      </c>
      <c r="L22" s="8">
        <v>2599.6</v>
      </c>
      <c r="M22" s="8">
        <v>340</v>
      </c>
      <c r="N22" s="8">
        <v>7.6</v>
      </c>
      <c r="O22" s="8">
        <v>0</v>
      </c>
      <c r="P22" s="8">
        <v>0.2</v>
      </c>
      <c r="Q22" s="8">
        <v>0.55</v>
      </c>
      <c r="R22" s="8">
        <v>1</v>
      </c>
      <c r="S22" s="30">
        <v>0.01</v>
      </c>
      <c r="T22" s="32">
        <v>10.9</v>
      </c>
      <c r="U22" s="32">
        <v>3.3</v>
      </c>
      <c r="V22" s="48">
        <v>0</v>
      </c>
      <c r="W22" s="47">
        <v>340</v>
      </c>
      <c r="X22" s="33">
        <v>10.9</v>
      </c>
      <c r="Y22" s="27">
        <v>11</v>
      </c>
      <c r="Z22" s="28">
        <v>791</v>
      </c>
      <c r="AA22" s="46">
        <v>0.41765272018041444</v>
      </c>
      <c r="AB22" s="12">
        <v>330.36330166270784</v>
      </c>
      <c r="AC22" s="33">
        <v>10.49480135573338</v>
      </c>
      <c r="AD22" s="29">
        <v>2</v>
      </c>
      <c r="AE22" s="51">
        <v>330.36330166270784</v>
      </c>
      <c r="AF22" s="33">
        <v>10.49480135573338</v>
      </c>
      <c r="AG22" s="158">
        <v>2.89480135573338</v>
      </c>
      <c r="AI22" s="168">
        <v>13630</v>
      </c>
    </row>
    <row r="23" spans="1:35" ht="12.75">
      <c r="A23" s="157" t="s">
        <v>98</v>
      </c>
      <c r="B23" s="11" t="s">
        <v>3</v>
      </c>
      <c r="C23" s="11">
        <v>22</v>
      </c>
      <c r="D23" s="7" t="s">
        <v>99</v>
      </c>
      <c r="E23" s="31" t="s">
        <v>105</v>
      </c>
      <c r="F23" s="10" t="s">
        <v>25</v>
      </c>
      <c r="G23" s="186">
        <v>1.2</v>
      </c>
      <c r="H23" s="10" t="s">
        <v>29</v>
      </c>
      <c r="I23" s="29" t="s">
        <v>204</v>
      </c>
      <c r="J23" s="9">
        <v>3</v>
      </c>
      <c r="K23" s="8">
        <v>1485</v>
      </c>
      <c r="L23" s="8">
        <v>10691.6</v>
      </c>
      <c r="M23" s="8">
        <v>1772</v>
      </c>
      <c r="N23" s="8">
        <v>6</v>
      </c>
      <c r="O23" s="8">
        <v>0</v>
      </c>
      <c r="P23" s="8">
        <v>0.1</v>
      </c>
      <c r="Q23" s="8">
        <v>0.55</v>
      </c>
      <c r="R23" s="8">
        <v>1</v>
      </c>
      <c r="S23" s="30">
        <v>0.01</v>
      </c>
      <c r="T23" s="32">
        <v>11.2</v>
      </c>
      <c r="U23" s="32">
        <v>5.2</v>
      </c>
      <c r="V23" s="48">
        <v>0</v>
      </c>
      <c r="W23" s="47">
        <v>1772</v>
      </c>
      <c r="X23" s="33">
        <v>11.2</v>
      </c>
      <c r="Y23" s="27">
        <v>7</v>
      </c>
      <c r="Z23" s="28">
        <v>1129.4</v>
      </c>
      <c r="AA23" s="46">
        <v>1.4546985709660123</v>
      </c>
      <c r="AB23" s="12">
        <v>1642.9365660490137</v>
      </c>
      <c r="AC23" s="33">
        <v>11.04256728066418</v>
      </c>
      <c r="AD23" s="29">
        <v>2</v>
      </c>
      <c r="AE23" s="51">
        <v>1642.9365660490137</v>
      </c>
      <c r="AF23" s="33">
        <v>11.04256728066418</v>
      </c>
      <c r="AG23" s="158">
        <v>5.04256728066418</v>
      </c>
      <c r="AI23" s="168">
        <v>9950</v>
      </c>
    </row>
    <row r="24" spans="1:35" ht="12.75">
      <c r="A24" s="157" t="s">
        <v>98</v>
      </c>
      <c r="B24" s="11" t="s">
        <v>3</v>
      </c>
      <c r="C24" s="11">
        <v>22</v>
      </c>
      <c r="D24" s="7" t="s">
        <v>99</v>
      </c>
      <c r="E24" s="31" t="s">
        <v>105</v>
      </c>
      <c r="F24" s="10" t="s">
        <v>25</v>
      </c>
      <c r="G24" s="186">
        <v>3.3</v>
      </c>
      <c r="H24" s="10" t="s">
        <v>30</v>
      </c>
      <c r="I24" s="29" t="s">
        <v>204</v>
      </c>
      <c r="J24" s="9">
        <v>3</v>
      </c>
      <c r="K24" s="8">
        <v>1426</v>
      </c>
      <c r="L24" s="8">
        <v>9280.9</v>
      </c>
      <c r="M24" s="8">
        <v>1326</v>
      </c>
      <c r="N24" s="8">
        <v>7</v>
      </c>
      <c r="O24" s="8">
        <v>0</v>
      </c>
      <c r="P24" s="8">
        <v>0.2</v>
      </c>
      <c r="Q24" s="8">
        <v>0.55</v>
      </c>
      <c r="R24" s="8">
        <v>1</v>
      </c>
      <c r="S24" s="30">
        <v>0.01</v>
      </c>
      <c r="T24" s="32">
        <v>12.1</v>
      </c>
      <c r="U24" s="32">
        <v>5.1</v>
      </c>
      <c r="V24" s="48">
        <v>0</v>
      </c>
      <c r="W24" s="47">
        <v>1326</v>
      </c>
      <c r="X24" s="33">
        <v>12.1</v>
      </c>
      <c r="Y24" s="27">
        <v>8</v>
      </c>
      <c r="Z24" s="28">
        <v>901.8000000000011</v>
      </c>
      <c r="AA24" s="46">
        <v>1.315481281509169</v>
      </c>
      <c r="AB24" s="12">
        <v>1186.30101966497</v>
      </c>
      <c r="AC24" s="33">
        <v>11.786281505418831</v>
      </c>
      <c r="AD24" s="29">
        <v>2</v>
      </c>
      <c r="AE24" s="51">
        <v>1186.30101966497</v>
      </c>
      <c r="AF24" s="33">
        <v>11.786281505418831</v>
      </c>
      <c r="AG24" s="158">
        <v>4.786281505418831</v>
      </c>
      <c r="AI24" s="168">
        <v>11031</v>
      </c>
    </row>
    <row r="25" spans="1:35" ht="12.75">
      <c r="A25" s="157" t="s">
        <v>106</v>
      </c>
      <c r="B25" s="11" t="s">
        <v>5</v>
      </c>
      <c r="C25" s="11">
        <v>87</v>
      </c>
      <c r="D25" s="7" t="s">
        <v>86</v>
      </c>
      <c r="E25" s="31" t="s">
        <v>107</v>
      </c>
      <c r="F25" s="10" t="s">
        <v>24</v>
      </c>
      <c r="G25" s="186">
        <v>5.8</v>
      </c>
      <c r="H25" s="10" t="s">
        <v>29</v>
      </c>
      <c r="I25" s="29" t="s">
        <v>204</v>
      </c>
      <c r="J25" s="9">
        <v>3</v>
      </c>
      <c r="K25" s="8">
        <v>5229</v>
      </c>
      <c r="L25" s="8">
        <v>7280.9</v>
      </c>
      <c r="M25" s="8">
        <v>1565</v>
      </c>
      <c r="N25" s="8">
        <v>4.7</v>
      </c>
      <c r="O25" s="8">
        <v>0</v>
      </c>
      <c r="P25" s="8">
        <v>0.7</v>
      </c>
      <c r="Q25" s="8">
        <v>0.55</v>
      </c>
      <c r="R25" s="8">
        <v>1</v>
      </c>
      <c r="S25" s="30">
        <v>0.06</v>
      </c>
      <c r="T25" s="32">
        <v>17.2</v>
      </c>
      <c r="U25" s="32">
        <v>12.5</v>
      </c>
      <c r="V25" s="48">
        <v>1</v>
      </c>
      <c r="W25" s="47">
        <v>1214.5</v>
      </c>
      <c r="X25" s="33">
        <v>16.193373539209592</v>
      </c>
      <c r="Y25" s="27">
        <v>8</v>
      </c>
      <c r="Z25" s="28">
        <v>152</v>
      </c>
      <c r="AA25" s="46">
        <v>7.492105263157894</v>
      </c>
      <c r="AB25" s="12">
        <v>1138.8</v>
      </c>
      <c r="AC25" s="33">
        <v>15.879670290774063</v>
      </c>
      <c r="AD25" s="29">
        <v>1</v>
      </c>
      <c r="AE25" s="51">
        <v>1214.5</v>
      </c>
      <c r="AF25" s="33">
        <v>16.193373539209592</v>
      </c>
      <c r="AG25" s="158">
        <v>11.493373539209593</v>
      </c>
      <c r="AI25" s="168">
        <v>1901</v>
      </c>
    </row>
    <row r="26" spans="1:35" ht="12.75">
      <c r="A26" s="157" t="s">
        <v>106</v>
      </c>
      <c r="B26" s="11" t="s">
        <v>5</v>
      </c>
      <c r="C26" s="11">
        <v>87</v>
      </c>
      <c r="D26" s="7" t="s">
        <v>86</v>
      </c>
      <c r="E26" s="31" t="s">
        <v>107</v>
      </c>
      <c r="F26" s="10" t="s">
        <v>24</v>
      </c>
      <c r="G26" s="186">
        <v>6.7</v>
      </c>
      <c r="H26" s="10" t="s">
        <v>30</v>
      </c>
      <c r="I26" s="29" t="s">
        <v>204</v>
      </c>
      <c r="J26" s="9">
        <v>3</v>
      </c>
      <c r="K26" s="8">
        <v>4868</v>
      </c>
      <c r="L26" s="8">
        <v>6690.2</v>
      </c>
      <c r="M26" s="8">
        <v>1376.4</v>
      </c>
      <c r="N26" s="8">
        <v>4.9</v>
      </c>
      <c r="O26" s="8">
        <v>0</v>
      </c>
      <c r="P26" s="8">
        <v>0.7</v>
      </c>
      <c r="Q26" s="8">
        <v>0.55</v>
      </c>
      <c r="R26" s="8">
        <v>1</v>
      </c>
      <c r="S26" s="30">
        <v>0.06</v>
      </c>
      <c r="T26" s="32">
        <v>17</v>
      </c>
      <c r="U26" s="32">
        <v>12.1</v>
      </c>
      <c r="V26" s="48">
        <v>1</v>
      </c>
      <c r="W26" s="47">
        <v>966.4</v>
      </c>
      <c r="X26" s="33">
        <v>15.568173034212505</v>
      </c>
      <c r="Y26" s="27">
        <v>14</v>
      </c>
      <c r="Z26" s="28">
        <v>128.8</v>
      </c>
      <c r="AA26" s="46">
        <v>6.929347826086957</v>
      </c>
      <c r="AB26" s="12">
        <v>892.4999999999982</v>
      </c>
      <c r="AC26" s="33">
        <v>15.209417122819524</v>
      </c>
      <c r="AD26" s="29">
        <v>1</v>
      </c>
      <c r="AE26" s="51">
        <v>966.4</v>
      </c>
      <c r="AF26" s="33">
        <v>15.568173034212505</v>
      </c>
      <c r="AG26" s="158">
        <v>10.668173034212504</v>
      </c>
      <c r="AI26" s="168">
        <v>2431</v>
      </c>
    </row>
    <row r="27" spans="1:35" ht="12.75">
      <c r="A27" s="157" t="s">
        <v>108</v>
      </c>
      <c r="B27" s="11" t="s">
        <v>4</v>
      </c>
      <c r="C27" s="11">
        <v>501</v>
      </c>
      <c r="D27" s="7" t="s">
        <v>109</v>
      </c>
      <c r="E27" s="31" t="s">
        <v>110</v>
      </c>
      <c r="F27" s="10" t="s">
        <v>25</v>
      </c>
      <c r="G27" s="186">
        <v>3</v>
      </c>
      <c r="H27" s="10" t="s">
        <v>29</v>
      </c>
      <c r="I27" s="29" t="s">
        <v>204</v>
      </c>
      <c r="J27" s="9">
        <v>3</v>
      </c>
      <c r="K27" s="8">
        <v>598</v>
      </c>
      <c r="L27" s="8">
        <v>4872.2</v>
      </c>
      <c r="M27" s="8">
        <v>766</v>
      </c>
      <c r="N27" s="8">
        <v>6.4</v>
      </c>
      <c r="O27" s="8">
        <v>0</v>
      </c>
      <c r="P27" s="8">
        <v>0.1</v>
      </c>
      <c r="Q27" s="8">
        <v>0.55</v>
      </c>
      <c r="R27" s="8">
        <v>1</v>
      </c>
      <c r="S27" s="30">
        <v>0.01</v>
      </c>
      <c r="T27" s="32">
        <v>9.8</v>
      </c>
      <c r="U27" s="32">
        <v>3.4</v>
      </c>
      <c r="V27" s="48">
        <v>0</v>
      </c>
      <c r="W27" s="47">
        <v>766</v>
      </c>
      <c r="X27" s="33">
        <v>9.8</v>
      </c>
      <c r="Y27" s="27">
        <v>17</v>
      </c>
      <c r="Z27" s="28">
        <v>745.4</v>
      </c>
      <c r="AA27" s="46">
        <v>0.9839751475426783</v>
      </c>
      <c r="AB27" s="12">
        <v>733.455074978312</v>
      </c>
      <c r="AC27" s="33">
        <v>10.09846697064959</v>
      </c>
      <c r="AD27" s="29">
        <v>2</v>
      </c>
      <c r="AE27" s="51">
        <v>733.455074978312</v>
      </c>
      <c r="AF27" s="33">
        <v>10.09846697064959</v>
      </c>
      <c r="AG27" s="158">
        <v>3.698466970649589</v>
      </c>
      <c r="AI27" s="168">
        <v>8335</v>
      </c>
    </row>
    <row r="28" spans="1:35" ht="12.75">
      <c r="A28" s="157" t="s">
        <v>108</v>
      </c>
      <c r="B28" s="11" t="s">
        <v>4</v>
      </c>
      <c r="C28" s="11">
        <v>501</v>
      </c>
      <c r="D28" s="7" t="s">
        <v>109</v>
      </c>
      <c r="E28" s="31" t="s">
        <v>110</v>
      </c>
      <c r="F28" s="10" t="s">
        <v>25</v>
      </c>
      <c r="G28" s="186">
        <v>1.6</v>
      </c>
      <c r="H28" s="10" t="s">
        <v>30</v>
      </c>
      <c r="I28" s="29" t="s">
        <v>204</v>
      </c>
      <c r="J28" s="9">
        <v>3</v>
      </c>
      <c r="K28" s="8">
        <v>2056</v>
      </c>
      <c r="L28" s="8">
        <v>17186.1</v>
      </c>
      <c r="M28" s="8">
        <v>2809.2</v>
      </c>
      <c r="N28" s="8">
        <v>6.1</v>
      </c>
      <c r="O28" s="8">
        <v>0</v>
      </c>
      <c r="P28" s="8">
        <v>0.1</v>
      </c>
      <c r="Q28" s="8">
        <v>0.55</v>
      </c>
      <c r="R28" s="8">
        <v>1</v>
      </c>
      <c r="S28" s="30">
        <v>0.01</v>
      </c>
      <c r="T28" s="32">
        <v>11.9</v>
      </c>
      <c r="U28" s="32">
        <v>5.8</v>
      </c>
      <c r="V28" s="48">
        <v>1</v>
      </c>
      <c r="W28" s="47">
        <v>1527.1</v>
      </c>
      <c r="X28" s="33">
        <v>11.032755253885341</v>
      </c>
      <c r="Y28" s="27">
        <v>17</v>
      </c>
      <c r="Z28" s="28">
        <v>745.4</v>
      </c>
      <c r="AA28" s="46">
        <v>3.2366514623021194</v>
      </c>
      <c r="AB28" s="12">
        <v>2412.6</v>
      </c>
      <c r="AC28" s="33">
        <v>12.10475429887191</v>
      </c>
      <c r="AD28" s="29">
        <v>1</v>
      </c>
      <c r="AE28" s="51">
        <v>1527.1</v>
      </c>
      <c r="AF28" s="33">
        <v>11.032755253885341</v>
      </c>
      <c r="AG28" s="158">
        <v>4.932755253885341</v>
      </c>
      <c r="AI28" s="168">
        <v>8565</v>
      </c>
    </row>
    <row r="29" spans="1:35" ht="12.75">
      <c r="A29" s="157" t="s">
        <v>108</v>
      </c>
      <c r="B29" s="11" t="s">
        <v>4</v>
      </c>
      <c r="C29" s="11">
        <v>501</v>
      </c>
      <c r="D29" s="7" t="s">
        <v>109</v>
      </c>
      <c r="E29" s="31" t="s">
        <v>111</v>
      </c>
      <c r="F29" s="10" t="s">
        <v>25</v>
      </c>
      <c r="G29" s="186">
        <v>1.7</v>
      </c>
      <c r="H29" s="10" t="s">
        <v>29</v>
      </c>
      <c r="I29" s="29" t="s">
        <v>204</v>
      </c>
      <c r="J29" s="9">
        <v>3</v>
      </c>
      <c r="K29" s="8">
        <v>1097</v>
      </c>
      <c r="L29" s="8">
        <v>4247</v>
      </c>
      <c r="M29" s="8">
        <v>664</v>
      </c>
      <c r="N29" s="8">
        <v>6.4</v>
      </c>
      <c r="O29" s="8">
        <v>0</v>
      </c>
      <c r="P29" s="8">
        <v>0.3</v>
      </c>
      <c r="Q29" s="8">
        <v>0.55</v>
      </c>
      <c r="R29" s="8">
        <v>1</v>
      </c>
      <c r="S29" s="30">
        <v>0.02</v>
      </c>
      <c r="T29" s="32">
        <v>11.5</v>
      </c>
      <c r="U29" s="32">
        <v>5.1</v>
      </c>
      <c r="V29" s="48">
        <v>0</v>
      </c>
      <c r="W29" s="47">
        <v>664</v>
      </c>
      <c r="X29" s="33">
        <v>11.5</v>
      </c>
      <c r="Y29" s="27">
        <v>15</v>
      </c>
      <c r="Z29" s="28">
        <v>710.6</v>
      </c>
      <c r="AA29" s="46">
        <v>0.7878178494628338</v>
      </c>
      <c r="AB29" s="12">
        <v>559.82336382829</v>
      </c>
      <c r="AC29" s="33">
        <v>11.425755627124639</v>
      </c>
      <c r="AD29" s="29">
        <v>2</v>
      </c>
      <c r="AE29" s="51">
        <v>559.82336382829</v>
      </c>
      <c r="AF29" s="33">
        <v>11.425755627124639</v>
      </c>
      <c r="AG29" s="158">
        <v>5.025755627124639</v>
      </c>
      <c r="AI29" s="168">
        <v>6517</v>
      </c>
    </row>
    <row r="30" spans="1:35" ht="12.75">
      <c r="A30" s="157" t="s">
        <v>108</v>
      </c>
      <c r="B30" s="11" t="s">
        <v>4</v>
      </c>
      <c r="C30" s="11">
        <v>501</v>
      </c>
      <c r="D30" s="7" t="s">
        <v>109</v>
      </c>
      <c r="E30" s="31" t="s">
        <v>111</v>
      </c>
      <c r="F30" s="10" t="s">
        <v>25</v>
      </c>
      <c r="G30" s="186">
        <v>1.5</v>
      </c>
      <c r="H30" s="10" t="s">
        <v>30</v>
      </c>
      <c r="I30" s="29" t="s">
        <v>204</v>
      </c>
      <c r="J30" s="9">
        <v>3</v>
      </c>
      <c r="K30" s="8">
        <v>1447</v>
      </c>
      <c r="L30" s="8">
        <v>5471.5</v>
      </c>
      <c r="M30" s="8">
        <v>826</v>
      </c>
      <c r="N30" s="8">
        <v>6.6</v>
      </c>
      <c r="O30" s="8">
        <v>0</v>
      </c>
      <c r="P30" s="8">
        <v>0.3</v>
      </c>
      <c r="Q30" s="8">
        <v>0.55</v>
      </c>
      <c r="R30" s="8">
        <v>1</v>
      </c>
      <c r="S30" s="30">
        <v>0.02</v>
      </c>
      <c r="T30" s="32">
        <v>12.3</v>
      </c>
      <c r="U30" s="32">
        <v>5.7</v>
      </c>
      <c r="V30" s="48">
        <v>0</v>
      </c>
      <c r="W30" s="47">
        <v>826</v>
      </c>
      <c r="X30" s="33">
        <v>12.3</v>
      </c>
      <c r="Y30" s="27">
        <v>15</v>
      </c>
      <c r="Z30" s="28">
        <v>710.6</v>
      </c>
      <c r="AA30" s="46">
        <v>1.0985935686912593</v>
      </c>
      <c r="AB30" s="12">
        <v>780.6605899120093</v>
      </c>
      <c r="AC30" s="33">
        <v>12.500864703437575</v>
      </c>
      <c r="AD30" s="29">
        <v>2</v>
      </c>
      <c r="AE30" s="51">
        <v>780.6605899120093</v>
      </c>
      <c r="AF30" s="33">
        <v>12.500864703437575</v>
      </c>
      <c r="AG30" s="158">
        <v>5.900864703437575</v>
      </c>
      <c r="AI30" s="168">
        <v>6743</v>
      </c>
    </row>
    <row r="31" spans="1:35" ht="12.75">
      <c r="A31" s="157" t="s">
        <v>108</v>
      </c>
      <c r="B31" s="11" t="s">
        <v>4</v>
      </c>
      <c r="C31" s="11">
        <v>501</v>
      </c>
      <c r="D31" s="7" t="s">
        <v>109</v>
      </c>
      <c r="E31" s="31" t="s">
        <v>112</v>
      </c>
      <c r="F31" s="10" t="s">
        <v>25</v>
      </c>
      <c r="G31" s="186">
        <v>1.2</v>
      </c>
      <c r="H31" s="10" t="s">
        <v>29</v>
      </c>
      <c r="I31" s="29" t="s">
        <v>204</v>
      </c>
      <c r="J31" s="9">
        <v>3</v>
      </c>
      <c r="K31" s="8">
        <v>1915</v>
      </c>
      <c r="L31" s="8">
        <v>2547.7</v>
      </c>
      <c r="M31" s="8">
        <v>200</v>
      </c>
      <c r="N31" s="8">
        <v>12.7</v>
      </c>
      <c r="O31" s="8">
        <v>0</v>
      </c>
      <c r="P31" s="8">
        <v>0.8</v>
      </c>
      <c r="Q31" s="8">
        <v>0.55</v>
      </c>
      <c r="R31" s="8">
        <v>1</v>
      </c>
      <c r="S31" s="30">
        <v>0.04</v>
      </c>
      <c r="T31" s="32">
        <v>19.7</v>
      </c>
      <c r="U31" s="32">
        <v>7</v>
      </c>
      <c r="V31" s="48">
        <v>0</v>
      </c>
      <c r="W31" s="47">
        <v>200</v>
      </c>
      <c r="X31" s="33">
        <v>19.7</v>
      </c>
      <c r="Y31" s="27">
        <v>8</v>
      </c>
      <c r="Z31" s="28">
        <v>335.5</v>
      </c>
      <c r="AA31" s="46">
        <v>0.6450142878628368</v>
      </c>
      <c r="AB31" s="12">
        <v>216.40229357798165</v>
      </c>
      <c r="AC31" s="33">
        <v>20.23313693350178</v>
      </c>
      <c r="AD31" s="29">
        <v>1</v>
      </c>
      <c r="AE31" s="51">
        <v>200</v>
      </c>
      <c r="AF31" s="33">
        <v>19.7</v>
      </c>
      <c r="AG31" s="158">
        <v>7</v>
      </c>
      <c r="AI31" s="168">
        <v>1165</v>
      </c>
    </row>
    <row r="32" spans="1:35" ht="12.75">
      <c r="A32" s="157" t="s">
        <v>108</v>
      </c>
      <c r="B32" s="11" t="s">
        <v>4</v>
      </c>
      <c r="C32" s="11">
        <v>501</v>
      </c>
      <c r="D32" s="7" t="s">
        <v>109</v>
      </c>
      <c r="E32" s="31" t="s">
        <v>112</v>
      </c>
      <c r="F32" s="10" t="s">
        <v>25</v>
      </c>
      <c r="G32" s="186">
        <v>2.2</v>
      </c>
      <c r="H32" s="10" t="s">
        <v>30</v>
      </c>
      <c r="I32" s="29" t="s">
        <v>204</v>
      </c>
      <c r="J32" s="9">
        <v>3</v>
      </c>
      <c r="K32" s="8">
        <v>847</v>
      </c>
      <c r="L32" s="8">
        <v>1811.4</v>
      </c>
      <c r="M32" s="8">
        <v>291</v>
      </c>
      <c r="N32" s="8">
        <v>6.2</v>
      </c>
      <c r="O32" s="8">
        <v>0</v>
      </c>
      <c r="P32" s="8">
        <v>0.5</v>
      </c>
      <c r="Q32" s="8">
        <v>0.55</v>
      </c>
      <c r="R32" s="8">
        <v>1</v>
      </c>
      <c r="S32" s="30">
        <v>0.03</v>
      </c>
      <c r="T32" s="32">
        <v>11.3</v>
      </c>
      <c r="U32" s="32">
        <v>5.1</v>
      </c>
      <c r="V32" s="48">
        <v>0</v>
      </c>
      <c r="W32" s="47">
        <v>291</v>
      </c>
      <c r="X32" s="33">
        <v>11.3</v>
      </c>
      <c r="Y32" s="27">
        <v>9</v>
      </c>
      <c r="Z32" s="28">
        <v>808.3</v>
      </c>
      <c r="AA32" s="46">
        <v>0.36001484597302974</v>
      </c>
      <c r="AB32" s="12">
        <v>291</v>
      </c>
      <c r="AC32" s="33">
        <v>11.3</v>
      </c>
      <c r="AD32" s="29">
        <v>1</v>
      </c>
      <c r="AE32" s="51">
        <v>291</v>
      </c>
      <c r="AF32" s="33">
        <v>11.3</v>
      </c>
      <c r="AG32" s="158">
        <v>5.1</v>
      </c>
      <c r="AI32" s="168">
        <v>1530</v>
      </c>
    </row>
    <row r="33" spans="1:35" ht="12.75">
      <c r="A33" s="157" t="s">
        <v>108</v>
      </c>
      <c r="B33" s="11" t="s">
        <v>4</v>
      </c>
      <c r="C33" s="11">
        <v>501</v>
      </c>
      <c r="D33" s="7" t="s">
        <v>109</v>
      </c>
      <c r="E33" s="31" t="s">
        <v>113</v>
      </c>
      <c r="F33" s="10" t="s">
        <v>25</v>
      </c>
      <c r="G33" s="186">
        <v>10.3</v>
      </c>
      <c r="H33" s="10" t="s">
        <v>29</v>
      </c>
      <c r="I33" s="29" t="s">
        <v>204</v>
      </c>
      <c r="J33" s="9">
        <v>3</v>
      </c>
      <c r="K33" s="8">
        <v>1374</v>
      </c>
      <c r="L33" s="8">
        <v>5150.2</v>
      </c>
      <c r="M33" s="8">
        <v>889</v>
      </c>
      <c r="N33" s="8">
        <v>5.8</v>
      </c>
      <c r="O33" s="8">
        <v>0</v>
      </c>
      <c r="P33" s="8">
        <v>0.3</v>
      </c>
      <c r="Q33" s="8">
        <v>0.55</v>
      </c>
      <c r="R33" s="8">
        <v>1</v>
      </c>
      <c r="S33" s="30">
        <v>0.02</v>
      </c>
      <c r="T33" s="32">
        <v>11.5</v>
      </c>
      <c r="U33" s="32">
        <v>5.7</v>
      </c>
      <c r="V33" s="48">
        <v>0</v>
      </c>
      <c r="W33" s="47">
        <v>889</v>
      </c>
      <c r="X33" s="33">
        <v>11.5</v>
      </c>
      <c r="Y33" s="27">
        <v>13</v>
      </c>
      <c r="Z33" s="28">
        <v>1125.4</v>
      </c>
      <c r="AA33" s="46">
        <v>0.8993291529083189</v>
      </c>
      <c r="AB33" s="12">
        <v>1012.1050286830218</v>
      </c>
      <c r="AC33" s="33">
        <v>11.929397698329252</v>
      </c>
      <c r="AD33" s="29">
        <v>1</v>
      </c>
      <c r="AE33" s="51">
        <v>889</v>
      </c>
      <c r="AF33" s="33">
        <v>11.5</v>
      </c>
      <c r="AG33" s="158">
        <v>5.7</v>
      </c>
      <c r="AI33" s="168">
        <v>5060</v>
      </c>
    </row>
    <row r="34" spans="1:35" ht="12.75">
      <c r="A34" s="157" t="s">
        <v>108</v>
      </c>
      <c r="B34" s="11" t="s">
        <v>4</v>
      </c>
      <c r="C34" s="11">
        <v>501</v>
      </c>
      <c r="D34" s="7" t="s">
        <v>109</v>
      </c>
      <c r="E34" s="31" t="s">
        <v>113</v>
      </c>
      <c r="F34" s="10" t="s">
        <v>25</v>
      </c>
      <c r="G34" s="186">
        <v>3.9</v>
      </c>
      <c r="H34" s="10" t="s">
        <v>30</v>
      </c>
      <c r="I34" s="29" t="s">
        <v>204</v>
      </c>
      <c r="J34" s="9">
        <v>3</v>
      </c>
      <c r="K34" s="8">
        <v>732</v>
      </c>
      <c r="L34" s="8">
        <v>2934.8</v>
      </c>
      <c r="M34" s="8">
        <v>563</v>
      </c>
      <c r="N34" s="8">
        <v>5.2</v>
      </c>
      <c r="O34" s="8">
        <v>0</v>
      </c>
      <c r="P34" s="8">
        <v>0.2</v>
      </c>
      <c r="Q34" s="8">
        <v>0.55</v>
      </c>
      <c r="R34" s="8">
        <v>1</v>
      </c>
      <c r="S34" s="30">
        <v>0.02</v>
      </c>
      <c r="T34" s="32">
        <v>9.6</v>
      </c>
      <c r="U34" s="32">
        <v>4.4</v>
      </c>
      <c r="V34" s="48">
        <v>0</v>
      </c>
      <c r="W34" s="47">
        <v>563</v>
      </c>
      <c r="X34" s="33">
        <v>9.6</v>
      </c>
      <c r="Y34" s="27">
        <v>13</v>
      </c>
      <c r="Z34" s="28">
        <v>1125.4</v>
      </c>
      <c r="AA34" s="46">
        <v>0.5648333716234697</v>
      </c>
      <c r="AB34" s="12">
        <v>635.6634764250526</v>
      </c>
      <c r="AC34" s="33">
        <v>9.915486123386534</v>
      </c>
      <c r="AD34" s="29">
        <v>1</v>
      </c>
      <c r="AE34" s="51">
        <v>563</v>
      </c>
      <c r="AF34" s="33">
        <v>9.6</v>
      </c>
      <c r="AG34" s="158">
        <v>4.4</v>
      </c>
      <c r="AI34" s="168">
        <v>5290</v>
      </c>
    </row>
    <row r="35" spans="1:35" ht="12.75">
      <c r="A35" s="157" t="s">
        <v>108</v>
      </c>
      <c r="B35" s="11" t="s">
        <v>4</v>
      </c>
      <c r="C35" s="11">
        <v>501</v>
      </c>
      <c r="D35" s="7" t="s">
        <v>109</v>
      </c>
      <c r="E35" s="31" t="s">
        <v>114</v>
      </c>
      <c r="F35" s="10" t="s">
        <v>25</v>
      </c>
      <c r="G35" s="186">
        <v>2.6</v>
      </c>
      <c r="H35" s="10" t="s">
        <v>29</v>
      </c>
      <c r="I35" s="29" t="s">
        <v>204</v>
      </c>
      <c r="J35" s="9">
        <v>3</v>
      </c>
      <c r="K35" s="8">
        <v>586</v>
      </c>
      <c r="L35" s="8">
        <v>2028.8</v>
      </c>
      <c r="M35" s="8">
        <v>294</v>
      </c>
      <c r="N35" s="8">
        <v>6.9</v>
      </c>
      <c r="O35" s="8">
        <v>0</v>
      </c>
      <c r="P35" s="8">
        <v>0.3</v>
      </c>
      <c r="Q35" s="8">
        <v>0.55</v>
      </c>
      <c r="R35" s="8">
        <v>1</v>
      </c>
      <c r="S35" s="30">
        <v>0.02</v>
      </c>
      <c r="T35" s="32">
        <v>10.8</v>
      </c>
      <c r="U35" s="32">
        <v>3.9</v>
      </c>
      <c r="V35" s="48">
        <v>0</v>
      </c>
      <c r="W35" s="47">
        <v>294</v>
      </c>
      <c r="X35" s="33">
        <v>10.8</v>
      </c>
      <c r="Y35" s="27">
        <v>9</v>
      </c>
      <c r="Z35" s="28">
        <v>808.3</v>
      </c>
      <c r="AA35" s="46">
        <v>0.3637263392304836</v>
      </c>
      <c r="AB35" s="12">
        <v>294</v>
      </c>
      <c r="AC35" s="33">
        <v>10.8</v>
      </c>
      <c r="AD35" s="29">
        <v>1</v>
      </c>
      <c r="AE35" s="51">
        <v>294</v>
      </c>
      <c r="AF35" s="33">
        <v>10.8</v>
      </c>
      <c r="AG35" s="158">
        <v>3.9</v>
      </c>
      <c r="AI35" s="168">
        <v>2115</v>
      </c>
    </row>
    <row r="36" spans="1:35" ht="12.75">
      <c r="A36" s="157" t="s">
        <v>108</v>
      </c>
      <c r="B36" s="11" t="s">
        <v>4</v>
      </c>
      <c r="C36" s="11">
        <v>501</v>
      </c>
      <c r="D36" s="7" t="s">
        <v>109</v>
      </c>
      <c r="E36" s="31" t="s">
        <v>114</v>
      </c>
      <c r="F36" s="10" t="s">
        <v>25</v>
      </c>
      <c r="G36" s="186">
        <v>12.4</v>
      </c>
      <c r="H36" s="10" t="s">
        <v>30</v>
      </c>
      <c r="I36" s="29" t="s">
        <v>204</v>
      </c>
      <c r="J36" s="9">
        <v>3</v>
      </c>
      <c r="K36" s="8">
        <v>3114</v>
      </c>
      <c r="L36" s="8">
        <v>11051.3</v>
      </c>
      <c r="M36" s="8">
        <v>1676</v>
      </c>
      <c r="N36" s="8">
        <v>6.6</v>
      </c>
      <c r="O36" s="8">
        <v>0</v>
      </c>
      <c r="P36" s="8">
        <v>0.3</v>
      </c>
      <c r="Q36" s="8">
        <v>0.55</v>
      </c>
      <c r="R36" s="8">
        <v>1</v>
      </c>
      <c r="S36" s="30">
        <v>0.02</v>
      </c>
      <c r="T36" s="32">
        <v>14.6</v>
      </c>
      <c r="U36" s="32">
        <v>8</v>
      </c>
      <c r="V36" s="48">
        <v>0</v>
      </c>
      <c r="W36" s="47">
        <v>1676</v>
      </c>
      <c r="X36" s="33">
        <v>14.6</v>
      </c>
      <c r="Y36" s="27">
        <v>10</v>
      </c>
      <c r="Z36" s="28">
        <v>808.4</v>
      </c>
      <c r="AA36" s="46">
        <v>2.170934786233623</v>
      </c>
      <c r="AB36" s="12">
        <v>1754.983681191261</v>
      </c>
      <c r="AC36" s="33">
        <v>14.959769688150026</v>
      </c>
      <c r="AD36" s="29">
        <v>1</v>
      </c>
      <c r="AE36" s="51">
        <v>1676</v>
      </c>
      <c r="AF36" s="33">
        <v>14.6</v>
      </c>
      <c r="AG36" s="158">
        <v>8</v>
      </c>
      <c r="AI36" s="168">
        <v>2495</v>
      </c>
    </row>
    <row r="37" spans="1:33" ht="12.75">
      <c r="A37" s="157"/>
      <c r="B37" s="11"/>
      <c r="C37" s="11"/>
      <c r="D37" s="7"/>
      <c r="E37" s="31"/>
      <c r="I37" s="29"/>
      <c r="J37" s="9"/>
      <c r="K37" s="8"/>
      <c r="L37" s="8"/>
      <c r="M37" s="8"/>
      <c r="N37" s="8"/>
      <c r="O37" s="8"/>
      <c r="P37" s="8"/>
      <c r="Q37" s="8"/>
      <c r="R37" s="8"/>
      <c r="S37" s="30"/>
      <c r="T37" s="32"/>
      <c r="U37" s="32"/>
      <c r="V37" s="48"/>
      <c r="W37" s="47"/>
      <c r="X37" s="33"/>
      <c r="Y37" s="27"/>
      <c r="Z37" s="28"/>
      <c r="AA37" s="46"/>
      <c r="AB37" s="12"/>
      <c r="AC37" s="33"/>
      <c r="AD37" s="29"/>
      <c r="AE37" s="51"/>
      <c r="AF37" s="33"/>
      <c r="AG37" s="158"/>
    </row>
    <row r="38" spans="1:33" ht="12.75">
      <c r="A38" s="157"/>
      <c r="B38" s="11"/>
      <c r="C38" s="11"/>
      <c r="D38" s="7"/>
      <c r="E38" s="31"/>
      <c r="I38" s="29"/>
      <c r="J38" s="9"/>
      <c r="K38" s="8"/>
      <c r="L38" s="8"/>
      <c r="M38" s="8"/>
      <c r="N38" s="8"/>
      <c r="O38" s="8"/>
      <c r="P38" s="8"/>
      <c r="Q38" s="8"/>
      <c r="R38" s="8"/>
      <c r="S38" s="30"/>
      <c r="T38" s="32"/>
      <c r="U38" s="32"/>
      <c r="V38" s="48"/>
      <c r="W38" s="47"/>
      <c r="X38" s="33"/>
      <c r="Y38" s="27"/>
      <c r="Z38" s="28"/>
      <c r="AA38" s="46"/>
      <c r="AB38" s="12"/>
      <c r="AC38" s="33"/>
      <c r="AD38" s="29"/>
      <c r="AE38" s="51"/>
      <c r="AF38" s="33"/>
      <c r="AG38" s="158"/>
    </row>
    <row r="39" spans="1:33" ht="12.75">
      <c r="A39" s="157"/>
      <c r="B39" s="11"/>
      <c r="C39" s="11"/>
      <c r="D39" s="7"/>
      <c r="E39" s="31"/>
      <c r="I39" s="29"/>
      <c r="J39" s="9"/>
      <c r="K39" s="8"/>
      <c r="L39" s="8"/>
      <c r="M39" s="8"/>
      <c r="N39" s="8"/>
      <c r="O39" s="8"/>
      <c r="P39" s="8"/>
      <c r="Q39" s="8"/>
      <c r="R39" s="8"/>
      <c r="S39" s="30"/>
      <c r="T39" s="32"/>
      <c r="U39" s="32"/>
      <c r="V39" s="48"/>
      <c r="W39" s="47"/>
      <c r="X39" s="33"/>
      <c r="Y39" s="27"/>
      <c r="Z39" s="28"/>
      <c r="AA39" s="46"/>
      <c r="AB39" s="12"/>
      <c r="AC39" s="33"/>
      <c r="AD39" s="29"/>
      <c r="AE39" s="51"/>
      <c r="AF39" s="33"/>
      <c r="AG39" s="158"/>
    </row>
    <row r="40" spans="1:33" ht="12.75">
      <c r="A40" s="157"/>
      <c r="B40" s="11"/>
      <c r="C40" s="11"/>
      <c r="D40" s="7"/>
      <c r="E40" s="31"/>
      <c r="I40" s="29"/>
      <c r="J40" s="9"/>
      <c r="K40" s="8"/>
      <c r="L40" s="8"/>
      <c r="M40" s="8"/>
      <c r="N40" s="8"/>
      <c r="O40" s="8"/>
      <c r="P40" s="8"/>
      <c r="Q40" s="8"/>
      <c r="R40" s="8"/>
      <c r="S40" s="30"/>
      <c r="T40" s="32"/>
      <c r="U40" s="32"/>
      <c r="V40" s="48"/>
      <c r="W40" s="47"/>
      <c r="X40" s="33"/>
      <c r="Y40" s="27"/>
      <c r="Z40" s="28"/>
      <c r="AA40" s="46"/>
      <c r="AB40" s="12"/>
      <c r="AC40" s="33"/>
      <c r="AD40" s="29"/>
      <c r="AE40" s="51"/>
      <c r="AF40" s="33"/>
      <c r="AG40" s="158"/>
    </row>
    <row r="41" spans="1:33" ht="12.75">
      <c r="A41" s="157"/>
      <c r="B41" s="11"/>
      <c r="C41" s="11"/>
      <c r="D41" s="7"/>
      <c r="E41" s="31"/>
      <c r="I41" s="29"/>
      <c r="J41" s="9"/>
      <c r="K41" s="8"/>
      <c r="L41" s="8"/>
      <c r="M41" s="8"/>
      <c r="N41" s="8"/>
      <c r="O41" s="8"/>
      <c r="P41" s="8"/>
      <c r="Q41" s="8"/>
      <c r="R41" s="8"/>
      <c r="S41" s="30"/>
      <c r="T41" s="32"/>
      <c r="U41" s="32"/>
      <c r="V41" s="48"/>
      <c r="W41" s="47"/>
      <c r="X41" s="33"/>
      <c r="Y41" s="27"/>
      <c r="Z41" s="28"/>
      <c r="AA41" s="46"/>
      <c r="AB41" s="12"/>
      <c r="AC41" s="33"/>
      <c r="AD41" s="29"/>
      <c r="AE41" s="51"/>
      <c r="AF41" s="33"/>
      <c r="AG41" s="158"/>
    </row>
    <row r="42" spans="1:33" ht="12.75">
      <c r="A42" s="157"/>
      <c r="B42" s="11"/>
      <c r="C42" s="11"/>
      <c r="D42" s="7"/>
      <c r="E42" s="31"/>
      <c r="I42" s="29"/>
      <c r="J42" s="9"/>
      <c r="K42" s="8"/>
      <c r="L42" s="8"/>
      <c r="M42" s="8"/>
      <c r="N42" s="8"/>
      <c r="O42" s="8"/>
      <c r="P42" s="8"/>
      <c r="Q42" s="8"/>
      <c r="R42" s="8"/>
      <c r="S42" s="30"/>
      <c r="T42" s="32"/>
      <c r="U42" s="32"/>
      <c r="V42" s="48"/>
      <c r="W42" s="47"/>
      <c r="X42" s="33"/>
      <c r="Y42" s="27"/>
      <c r="Z42" s="28"/>
      <c r="AA42" s="46"/>
      <c r="AB42" s="12"/>
      <c r="AC42" s="33"/>
      <c r="AD42" s="29"/>
      <c r="AE42" s="51"/>
      <c r="AF42" s="33"/>
      <c r="AG42" s="158"/>
    </row>
    <row r="43" spans="1:33" ht="12.75">
      <c r="A43" s="157"/>
      <c r="B43" s="11"/>
      <c r="C43" s="11"/>
      <c r="D43" s="7"/>
      <c r="E43" s="31"/>
      <c r="I43" s="29"/>
      <c r="J43" s="9"/>
      <c r="K43" s="8"/>
      <c r="L43" s="8"/>
      <c r="M43" s="8"/>
      <c r="N43" s="8"/>
      <c r="O43" s="8"/>
      <c r="P43" s="8"/>
      <c r="Q43" s="8"/>
      <c r="R43" s="8"/>
      <c r="S43" s="30"/>
      <c r="T43" s="32"/>
      <c r="U43" s="32"/>
      <c r="V43" s="48"/>
      <c r="W43" s="47"/>
      <c r="X43" s="33"/>
      <c r="Y43" s="27"/>
      <c r="Z43" s="28"/>
      <c r="AA43" s="46"/>
      <c r="AB43" s="12"/>
      <c r="AC43" s="33"/>
      <c r="AD43" s="29"/>
      <c r="AE43" s="51"/>
      <c r="AF43" s="33"/>
      <c r="AG43" s="158"/>
    </row>
    <row r="44" spans="1:33" ht="12.75">
      <c r="A44" s="157"/>
      <c r="B44" s="11"/>
      <c r="C44" s="11"/>
      <c r="D44" s="7"/>
      <c r="E44" s="31"/>
      <c r="I44" s="29"/>
      <c r="J44" s="9"/>
      <c r="K44" s="8"/>
      <c r="L44" s="8"/>
      <c r="M44" s="8"/>
      <c r="N44" s="8"/>
      <c r="O44" s="8"/>
      <c r="P44" s="8"/>
      <c r="Q44" s="8"/>
      <c r="R44" s="8"/>
      <c r="S44" s="30"/>
      <c r="T44" s="32"/>
      <c r="U44" s="32"/>
      <c r="V44" s="48"/>
      <c r="W44" s="47"/>
      <c r="X44" s="33"/>
      <c r="Y44" s="27"/>
      <c r="Z44" s="28"/>
      <c r="AA44" s="46"/>
      <c r="AB44" s="12"/>
      <c r="AC44" s="33"/>
      <c r="AD44" s="29"/>
      <c r="AE44" s="51"/>
      <c r="AF44" s="33"/>
      <c r="AG44" s="158"/>
    </row>
    <row r="45" spans="1:33" ht="12.75">
      <c r="A45" s="157"/>
      <c r="B45" s="11"/>
      <c r="C45" s="11"/>
      <c r="D45" s="7"/>
      <c r="E45" s="31"/>
      <c r="I45" s="29"/>
      <c r="J45" s="9"/>
      <c r="K45" s="8"/>
      <c r="L45" s="8"/>
      <c r="M45" s="8"/>
      <c r="N45" s="8"/>
      <c r="O45" s="8"/>
      <c r="P45" s="8"/>
      <c r="Q45" s="8"/>
      <c r="R45" s="8"/>
      <c r="S45" s="30"/>
      <c r="T45" s="32"/>
      <c r="U45" s="32"/>
      <c r="V45" s="48"/>
      <c r="W45" s="47"/>
      <c r="X45" s="33"/>
      <c r="Y45" s="27"/>
      <c r="Z45" s="28"/>
      <c r="AA45" s="46"/>
      <c r="AB45" s="12"/>
      <c r="AC45" s="33"/>
      <c r="AD45" s="29"/>
      <c r="AE45" s="51"/>
      <c r="AF45" s="33"/>
      <c r="AG45" s="158"/>
    </row>
    <row r="46" spans="1:33" ht="12.75">
      <c r="A46" s="157"/>
      <c r="B46" s="11"/>
      <c r="C46" s="11"/>
      <c r="D46" s="7"/>
      <c r="E46" s="31"/>
      <c r="I46" s="29"/>
      <c r="J46" s="9"/>
      <c r="K46" s="8"/>
      <c r="L46" s="8"/>
      <c r="M46" s="8"/>
      <c r="N46" s="8"/>
      <c r="O46" s="8"/>
      <c r="P46" s="8"/>
      <c r="Q46" s="8"/>
      <c r="R46" s="8"/>
      <c r="S46" s="30"/>
      <c r="T46" s="32"/>
      <c r="U46" s="32"/>
      <c r="V46" s="48"/>
      <c r="W46" s="47"/>
      <c r="X46" s="33"/>
      <c r="Y46" s="27"/>
      <c r="Z46" s="28"/>
      <c r="AA46" s="46"/>
      <c r="AB46" s="12"/>
      <c r="AC46" s="33"/>
      <c r="AD46" s="29"/>
      <c r="AE46" s="51"/>
      <c r="AF46" s="33"/>
      <c r="AG46" s="158"/>
    </row>
    <row r="47" spans="1:33" ht="12.75">
      <c r="A47" s="157"/>
      <c r="B47" s="11"/>
      <c r="C47" s="11"/>
      <c r="D47" s="7"/>
      <c r="E47" s="31"/>
      <c r="I47" s="29"/>
      <c r="J47" s="9"/>
      <c r="K47" s="8"/>
      <c r="L47" s="8"/>
      <c r="M47" s="8"/>
      <c r="N47" s="8"/>
      <c r="O47" s="8"/>
      <c r="P47" s="8"/>
      <c r="Q47" s="8"/>
      <c r="R47" s="8"/>
      <c r="S47" s="30"/>
      <c r="T47" s="32"/>
      <c r="U47" s="32"/>
      <c r="V47" s="48"/>
      <c r="W47" s="47"/>
      <c r="X47" s="33"/>
      <c r="Y47" s="27"/>
      <c r="Z47" s="28"/>
      <c r="AA47" s="46"/>
      <c r="AB47" s="12"/>
      <c r="AC47" s="33"/>
      <c r="AD47" s="29"/>
      <c r="AE47" s="51"/>
      <c r="AF47" s="33"/>
      <c r="AG47" s="158"/>
    </row>
    <row r="48" spans="1:33" ht="12.75">
      <c r="A48" s="157"/>
      <c r="B48" s="11"/>
      <c r="C48" s="11"/>
      <c r="D48" s="7"/>
      <c r="E48" s="31"/>
      <c r="I48" s="29"/>
      <c r="J48" s="9"/>
      <c r="K48" s="8"/>
      <c r="L48" s="8"/>
      <c r="M48" s="8"/>
      <c r="N48" s="8"/>
      <c r="O48" s="8"/>
      <c r="P48" s="8"/>
      <c r="Q48" s="8"/>
      <c r="R48" s="8"/>
      <c r="S48" s="30"/>
      <c r="T48" s="32"/>
      <c r="U48" s="32"/>
      <c r="V48" s="48"/>
      <c r="W48" s="47"/>
      <c r="X48" s="33"/>
      <c r="Y48" s="27"/>
      <c r="Z48" s="28"/>
      <c r="AA48" s="46"/>
      <c r="AB48" s="12"/>
      <c r="AC48" s="33"/>
      <c r="AD48" s="29"/>
      <c r="AE48" s="51"/>
      <c r="AF48" s="33"/>
      <c r="AG48" s="158"/>
    </row>
    <row r="49" spans="1:33" ht="12.75">
      <c r="A49" s="157"/>
      <c r="B49" s="11"/>
      <c r="C49" s="11"/>
      <c r="D49" s="7"/>
      <c r="E49" s="31"/>
      <c r="I49" s="29"/>
      <c r="J49" s="9"/>
      <c r="K49" s="8"/>
      <c r="L49" s="8"/>
      <c r="M49" s="8"/>
      <c r="N49" s="8"/>
      <c r="O49" s="8"/>
      <c r="P49" s="8"/>
      <c r="Q49" s="8"/>
      <c r="R49" s="8"/>
      <c r="S49" s="30"/>
      <c r="T49" s="32"/>
      <c r="U49" s="32"/>
      <c r="V49" s="48"/>
      <c r="W49" s="47"/>
      <c r="X49" s="33"/>
      <c r="Y49" s="27"/>
      <c r="Z49" s="28"/>
      <c r="AA49" s="46"/>
      <c r="AB49" s="12"/>
      <c r="AC49" s="33"/>
      <c r="AD49" s="29"/>
      <c r="AE49" s="51"/>
      <c r="AF49" s="33"/>
      <c r="AG49" s="158"/>
    </row>
    <row r="50" spans="1:33" ht="12.75">
      <c r="A50" s="157"/>
      <c r="B50" s="11"/>
      <c r="C50" s="11"/>
      <c r="D50" s="7"/>
      <c r="E50" s="31"/>
      <c r="I50" s="29"/>
      <c r="J50" s="9"/>
      <c r="K50" s="8"/>
      <c r="L50" s="8"/>
      <c r="M50" s="8"/>
      <c r="N50" s="8"/>
      <c r="O50" s="8"/>
      <c r="P50" s="8"/>
      <c r="Q50" s="8"/>
      <c r="R50" s="8"/>
      <c r="S50" s="30"/>
      <c r="T50" s="32"/>
      <c r="U50" s="32"/>
      <c r="V50" s="48"/>
      <c r="W50" s="47"/>
      <c r="X50" s="33"/>
      <c r="Y50" s="27"/>
      <c r="Z50" s="28"/>
      <c r="AA50" s="46"/>
      <c r="AB50" s="12"/>
      <c r="AC50" s="33"/>
      <c r="AD50" s="29"/>
      <c r="AE50" s="51"/>
      <c r="AF50" s="33"/>
      <c r="AG50" s="158"/>
    </row>
    <row r="51" spans="1:33" ht="12.75">
      <c r="A51" s="157"/>
      <c r="B51" s="11"/>
      <c r="C51" s="11"/>
      <c r="D51" s="7"/>
      <c r="E51" s="31"/>
      <c r="I51" s="29"/>
      <c r="J51" s="9"/>
      <c r="K51" s="8"/>
      <c r="L51" s="8"/>
      <c r="M51" s="8"/>
      <c r="N51" s="8"/>
      <c r="O51" s="8"/>
      <c r="P51" s="8"/>
      <c r="Q51" s="8"/>
      <c r="R51" s="8"/>
      <c r="S51" s="30"/>
      <c r="T51" s="32"/>
      <c r="U51" s="32"/>
      <c r="V51" s="48"/>
      <c r="W51" s="47"/>
      <c r="X51" s="33"/>
      <c r="Y51" s="27"/>
      <c r="Z51" s="28"/>
      <c r="AA51" s="46"/>
      <c r="AB51" s="12"/>
      <c r="AC51" s="33"/>
      <c r="AD51" s="29"/>
      <c r="AE51" s="51"/>
      <c r="AF51" s="33"/>
      <c r="AG51" s="158"/>
    </row>
    <row r="52" spans="1:33" ht="12.75">
      <c r="A52" s="157"/>
      <c r="B52" s="11"/>
      <c r="C52" s="11"/>
      <c r="D52" s="7"/>
      <c r="E52" s="31"/>
      <c r="I52" s="29"/>
      <c r="J52" s="9"/>
      <c r="K52" s="8"/>
      <c r="L52" s="8"/>
      <c r="M52" s="8"/>
      <c r="N52" s="8"/>
      <c r="O52" s="8"/>
      <c r="P52" s="8"/>
      <c r="Q52" s="8"/>
      <c r="R52" s="8"/>
      <c r="S52" s="30"/>
      <c r="T52" s="32"/>
      <c r="U52" s="32"/>
      <c r="V52" s="48"/>
      <c r="W52" s="47"/>
      <c r="X52" s="33"/>
      <c r="Y52" s="27"/>
      <c r="Z52" s="28"/>
      <c r="AA52" s="46"/>
      <c r="AB52" s="12"/>
      <c r="AC52" s="33"/>
      <c r="AD52" s="29"/>
      <c r="AE52" s="51"/>
      <c r="AF52" s="33"/>
      <c r="AG52" s="158"/>
    </row>
    <row r="53" spans="1:33" ht="12.75">
      <c r="A53" s="157"/>
      <c r="B53" s="11"/>
      <c r="C53" s="11"/>
      <c r="D53" s="7"/>
      <c r="E53" s="31"/>
      <c r="I53" s="29"/>
      <c r="J53" s="9"/>
      <c r="K53" s="8"/>
      <c r="L53" s="8"/>
      <c r="M53" s="8"/>
      <c r="N53" s="8"/>
      <c r="O53" s="8"/>
      <c r="P53" s="8"/>
      <c r="Q53" s="8"/>
      <c r="R53" s="8"/>
      <c r="S53" s="30"/>
      <c r="T53" s="32"/>
      <c r="U53" s="32"/>
      <c r="V53" s="48"/>
      <c r="W53" s="47"/>
      <c r="X53" s="33"/>
      <c r="Y53" s="27"/>
      <c r="Z53" s="28"/>
      <c r="AA53" s="46"/>
      <c r="AB53" s="12"/>
      <c r="AC53" s="33"/>
      <c r="AD53" s="29"/>
      <c r="AE53" s="51"/>
      <c r="AF53" s="33"/>
      <c r="AG53" s="158"/>
    </row>
    <row r="54" spans="1:33" ht="12.75">
      <c r="A54" s="157"/>
      <c r="B54" s="11"/>
      <c r="C54" s="11"/>
      <c r="D54" s="7"/>
      <c r="E54" s="31"/>
      <c r="I54" s="29"/>
      <c r="J54" s="9"/>
      <c r="K54" s="8"/>
      <c r="L54" s="8"/>
      <c r="M54" s="8"/>
      <c r="N54" s="8"/>
      <c r="O54" s="8"/>
      <c r="P54" s="8"/>
      <c r="Q54" s="8"/>
      <c r="R54" s="8"/>
      <c r="S54" s="30"/>
      <c r="T54" s="32"/>
      <c r="U54" s="32"/>
      <c r="V54" s="48"/>
      <c r="W54" s="47"/>
      <c r="X54" s="33"/>
      <c r="Y54" s="27"/>
      <c r="Z54" s="28"/>
      <c r="AA54" s="46"/>
      <c r="AB54" s="12"/>
      <c r="AC54" s="33"/>
      <c r="AD54" s="29"/>
      <c r="AE54" s="51"/>
      <c r="AF54" s="33"/>
      <c r="AG54" s="158"/>
    </row>
    <row r="55" spans="1:33" ht="12.75">
      <c r="A55" s="157"/>
      <c r="B55" s="11"/>
      <c r="C55" s="11"/>
      <c r="D55" s="7"/>
      <c r="E55" s="31"/>
      <c r="I55" s="29"/>
      <c r="J55" s="9"/>
      <c r="K55" s="8"/>
      <c r="L55" s="8"/>
      <c r="M55" s="8"/>
      <c r="N55" s="8"/>
      <c r="O55" s="8"/>
      <c r="P55" s="8"/>
      <c r="Q55" s="8"/>
      <c r="R55" s="8"/>
      <c r="S55" s="30"/>
      <c r="T55" s="32"/>
      <c r="U55" s="32"/>
      <c r="V55" s="48"/>
      <c r="W55" s="47"/>
      <c r="X55" s="33"/>
      <c r="Y55" s="27"/>
      <c r="Z55" s="28"/>
      <c r="AA55" s="46"/>
      <c r="AB55" s="12"/>
      <c r="AC55" s="33"/>
      <c r="AD55" s="29"/>
      <c r="AE55" s="51"/>
      <c r="AF55" s="33"/>
      <c r="AG55" s="158"/>
    </row>
    <row r="56" spans="1:33" ht="12.75">
      <c r="A56" s="157"/>
      <c r="B56" s="11"/>
      <c r="C56" s="11"/>
      <c r="D56" s="7"/>
      <c r="E56" s="31"/>
      <c r="I56" s="29"/>
      <c r="J56" s="9"/>
      <c r="K56" s="8"/>
      <c r="L56" s="8"/>
      <c r="M56" s="8"/>
      <c r="N56" s="8"/>
      <c r="O56" s="8"/>
      <c r="P56" s="8"/>
      <c r="Q56" s="8"/>
      <c r="R56" s="8"/>
      <c r="S56" s="30"/>
      <c r="T56" s="32"/>
      <c r="U56" s="32"/>
      <c r="V56" s="48"/>
      <c r="W56" s="47"/>
      <c r="X56" s="33"/>
      <c r="Y56" s="27"/>
      <c r="Z56" s="28"/>
      <c r="AA56" s="46"/>
      <c r="AB56" s="12"/>
      <c r="AC56" s="33"/>
      <c r="AD56" s="29"/>
      <c r="AE56" s="51"/>
      <c r="AF56" s="33"/>
      <c r="AG56" s="158"/>
    </row>
    <row r="57" spans="1:33" ht="12.75">
      <c r="A57" s="157"/>
      <c r="B57" s="11"/>
      <c r="C57" s="11"/>
      <c r="D57" s="7"/>
      <c r="E57" s="31"/>
      <c r="I57" s="29"/>
      <c r="J57" s="9"/>
      <c r="K57" s="8"/>
      <c r="L57" s="8"/>
      <c r="M57" s="8"/>
      <c r="N57" s="8"/>
      <c r="O57" s="8"/>
      <c r="P57" s="8"/>
      <c r="Q57" s="8"/>
      <c r="R57" s="8"/>
      <c r="S57" s="30"/>
      <c r="T57" s="32"/>
      <c r="U57" s="32"/>
      <c r="V57" s="48"/>
      <c r="W57" s="47"/>
      <c r="X57" s="33"/>
      <c r="Y57" s="27"/>
      <c r="Z57" s="28"/>
      <c r="AA57" s="46"/>
      <c r="AB57" s="12"/>
      <c r="AC57" s="33"/>
      <c r="AD57" s="29"/>
      <c r="AE57" s="51"/>
      <c r="AF57" s="33"/>
      <c r="AG57" s="158"/>
    </row>
    <row r="58" spans="1:33" ht="12.75">
      <c r="A58" s="157"/>
      <c r="B58" s="11"/>
      <c r="C58" s="11"/>
      <c r="D58" s="7"/>
      <c r="E58" s="31"/>
      <c r="I58" s="29"/>
      <c r="J58" s="9"/>
      <c r="K58" s="8"/>
      <c r="L58" s="8"/>
      <c r="M58" s="8"/>
      <c r="N58" s="8"/>
      <c r="O58" s="8"/>
      <c r="P58" s="8"/>
      <c r="Q58" s="8"/>
      <c r="R58" s="8"/>
      <c r="S58" s="30"/>
      <c r="T58" s="32"/>
      <c r="U58" s="32"/>
      <c r="V58" s="48"/>
      <c r="W58" s="47"/>
      <c r="X58" s="33"/>
      <c r="Y58" s="27"/>
      <c r="Z58" s="28"/>
      <c r="AA58" s="46"/>
      <c r="AB58" s="12"/>
      <c r="AC58" s="33"/>
      <c r="AD58" s="29"/>
      <c r="AE58" s="51"/>
      <c r="AF58" s="33"/>
      <c r="AG58" s="158"/>
    </row>
    <row r="59" spans="1:33" ht="12.75">
      <c r="A59" s="157"/>
      <c r="B59" s="11"/>
      <c r="C59" s="11"/>
      <c r="D59" s="7"/>
      <c r="E59" s="31"/>
      <c r="I59" s="29"/>
      <c r="J59" s="9"/>
      <c r="K59" s="8"/>
      <c r="L59" s="8"/>
      <c r="M59" s="8"/>
      <c r="N59" s="8"/>
      <c r="O59" s="8"/>
      <c r="P59" s="8"/>
      <c r="Q59" s="8"/>
      <c r="R59" s="8"/>
      <c r="S59" s="30"/>
      <c r="T59" s="32"/>
      <c r="U59" s="32"/>
      <c r="V59" s="48"/>
      <c r="W59" s="47"/>
      <c r="X59" s="33"/>
      <c r="Y59" s="27"/>
      <c r="Z59" s="28"/>
      <c r="AA59" s="46"/>
      <c r="AB59" s="12"/>
      <c r="AC59" s="33"/>
      <c r="AD59" s="29"/>
      <c r="AE59" s="51"/>
      <c r="AF59" s="33"/>
      <c r="AG59" s="158"/>
    </row>
    <row r="60" spans="1:33" ht="12.75">
      <c r="A60" s="157"/>
      <c r="B60" s="11"/>
      <c r="C60" s="11"/>
      <c r="D60" s="7"/>
      <c r="E60" s="31"/>
      <c r="I60" s="29"/>
      <c r="J60" s="9"/>
      <c r="K60" s="8"/>
      <c r="L60" s="8"/>
      <c r="M60" s="8"/>
      <c r="N60" s="8"/>
      <c r="O60" s="8"/>
      <c r="P60" s="8"/>
      <c r="Q60" s="8"/>
      <c r="R60" s="8"/>
      <c r="S60" s="30"/>
      <c r="T60" s="32"/>
      <c r="U60" s="32"/>
      <c r="V60" s="48"/>
      <c r="W60" s="47"/>
      <c r="X60" s="33"/>
      <c r="Y60" s="27"/>
      <c r="Z60" s="28"/>
      <c r="AA60" s="46"/>
      <c r="AB60" s="12"/>
      <c r="AC60" s="33"/>
      <c r="AD60" s="29"/>
      <c r="AE60" s="51"/>
      <c r="AF60" s="33"/>
      <c r="AG60" s="158"/>
    </row>
    <row r="61" spans="1:33" ht="12.75">
      <c r="A61" s="157"/>
      <c r="B61" s="11"/>
      <c r="C61" s="11"/>
      <c r="D61" s="7"/>
      <c r="E61" s="31"/>
      <c r="I61" s="29"/>
      <c r="J61" s="9"/>
      <c r="K61" s="8"/>
      <c r="L61" s="8"/>
      <c r="M61" s="8"/>
      <c r="N61" s="8"/>
      <c r="O61" s="8"/>
      <c r="P61" s="8"/>
      <c r="Q61" s="8"/>
      <c r="R61" s="8"/>
      <c r="S61" s="30"/>
      <c r="T61" s="32"/>
      <c r="U61" s="32"/>
      <c r="V61" s="48"/>
      <c r="W61" s="47"/>
      <c r="X61" s="33"/>
      <c r="Y61" s="27"/>
      <c r="Z61" s="28"/>
      <c r="AA61" s="46"/>
      <c r="AB61" s="12"/>
      <c r="AC61" s="33"/>
      <c r="AD61" s="29"/>
      <c r="AE61" s="51"/>
      <c r="AF61" s="33"/>
      <c r="AG61" s="158"/>
    </row>
    <row r="62" spans="1:33" ht="12.75">
      <c r="A62" s="157"/>
      <c r="B62" s="11"/>
      <c r="C62" s="11"/>
      <c r="D62" s="7"/>
      <c r="E62" s="31"/>
      <c r="I62" s="29"/>
      <c r="J62" s="9"/>
      <c r="K62" s="8"/>
      <c r="L62" s="8"/>
      <c r="M62" s="8"/>
      <c r="N62" s="8"/>
      <c r="O62" s="8"/>
      <c r="P62" s="8"/>
      <c r="Q62" s="8"/>
      <c r="R62" s="8"/>
      <c r="S62" s="30"/>
      <c r="T62" s="32"/>
      <c r="U62" s="32"/>
      <c r="V62" s="48"/>
      <c r="W62" s="47"/>
      <c r="X62" s="33"/>
      <c r="Y62" s="27"/>
      <c r="Z62" s="28"/>
      <c r="AA62" s="46"/>
      <c r="AB62" s="12"/>
      <c r="AC62" s="33"/>
      <c r="AD62" s="29"/>
      <c r="AE62" s="51"/>
      <c r="AF62" s="33"/>
      <c r="AG62" s="158"/>
    </row>
    <row r="63" spans="1:33" ht="12.75">
      <c r="A63" s="157"/>
      <c r="B63" s="11"/>
      <c r="C63" s="11"/>
      <c r="D63" s="7"/>
      <c r="E63" s="31"/>
      <c r="I63" s="29"/>
      <c r="J63" s="9"/>
      <c r="K63" s="8"/>
      <c r="L63" s="8"/>
      <c r="M63" s="8"/>
      <c r="N63" s="8"/>
      <c r="O63" s="8"/>
      <c r="P63" s="8"/>
      <c r="Q63" s="8"/>
      <c r="R63" s="8"/>
      <c r="S63" s="30"/>
      <c r="T63" s="32"/>
      <c r="U63" s="32"/>
      <c r="V63" s="48"/>
      <c r="W63" s="47"/>
      <c r="X63" s="33"/>
      <c r="Y63" s="27"/>
      <c r="Z63" s="28"/>
      <c r="AA63" s="46"/>
      <c r="AB63" s="12"/>
      <c r="AC63" s="33"/>
      <c r="AD63" s="29"/>
      <c r="AE63" s="51"/>
      <c r="AF63" s="33"/>
      <c r="AG63" s="158"/>
    </row>
    <row r="64" spans="1:33" ht="12.75">
      <c r="A64" s="157"/>
      <c r="B64" s="11"/>
      <c r="C64" s="11"/>
      <c r="D64" s="7"/>
      <c r="E64" s="31"/>
      <c r="I64" s="29"/>
      <c r="J64" s="9"/>
      <c r="K64" s="8"/>
      <c r="L64" s="8"/>
      <c r="M64" s="8"/>
      <c r="N64" s="8"/>
      <c r="O64" s="8"/>
      <c r="P64" s="8"/>
      <c r="Q64" s="8"/>
      <c r="R64" s="8"/>
      <c r="S64" s="30"/>
      <c r="T64" s="32"/>
      <c r="U64" s="32"/>
      <c r="V64" s="48"/>
      <c r="W64" s="47"/>
      <c r="X64" s="33"/>
      <c r="Y64" s="27"/>
      <c r="Z64" s="28"/>
      <c r="AA64" s="46"/>
      <c r="AB64" s="12"/>
      <c r="AC64" s="33"/>
      <c r="AD64" s="29"/>
      <c r="AE64" s="51"/>
      <c r="AF64" s="33"/>
      <c r="AG64" s="158"/>
    </row>
    <row r="65" spans="1:33" ht="12.75">
      <c r="A65" s="157"/>
      <c r="B65" s="11"/>
      <c r="C65" s="11"/>
      <c r="D65" s="7"/>
      <c r="E65" s="31"/>
      <c r="I65" s="29"/>
      <c r="J65" s="9"/>
      <c r="K65" s="8"/>
      <c r="L65" s="8"/>
      <c r="M65" s="8"/>
      <c r="N65" s="8"/>
      <c r="O65" s="8"/>
      <c r="P65" s="8"/>
      <c r="Q65" s="8"/>
      <c r="R65" s="8"/>
      <c r="S65" s="30"/>
      <c r="T65" s="32"/>
      <c r="U65" s="32"/>
      <c r="V65" s="48"/>
      <c r="W65" s="47"/>
      <c r="X65" s="33"/>
      <c r="Y65" s="27"/>
      <c r="Z65" s="28"/>
      <c r="AA65" s="46"/>
      <c r="AB65" s="12"/>
      <c r="AC65" s="33"/>
      <c r="AD65" s="29"/>
      <c r="AE65" s="51"/>
      <c r="AF65" s="33"/>
      <c r="AG65" s="158"/>
    </row>
    <row r="66" spans="1:33" ht="12.75">
      <c r="A66" s="157"/>
      <c r="B66" s="11"/>
      <c r="C66" s="11"/>
      <c r="D66" s="7"/>
      <c r="E66" s="31"/>
      <c r="I66" s="29"/>
      <c r="J66" s="9"/>
      <c r="K66" s="8"/>
      <c r="L66" s="8"/>
      <c r="M66" s="8"/>
      <c r="N66" s="8"/>
      <c r="O66" s="8"/>
      <c r="P66" s="8"/>
      <c r="Q66" s="8"/>
      <c r="R66" s="8"/>
      <c r="S66" s="30"/>
      <c r="T66" s="32"/>
      <c r="U66" s="32"/>
      <c r="V66" s="48"/>
      <c r="W66" s="47"/>
      <c r="X66" s="33"/>
      <c r="Y66" s="27"/>
      <c r="Z66" s="28"/>
      <c r="AA66" s="46"/>
      <c r="AB66" s="12"/>
      <c r="AC66" s="33"/>
      <c r="AD66" s="29"/>
      <c r="AE66" s="51"/>
      <c r="AF66" s="33"/>
      <c r="AG66" s="158"/>
    </row>
    <row r="67" spans="1:33" ht="12.75">
      <c r="A67" s="157"/>
      <c r="B67" s="11"/>
      <c r="C67" s="11"/>
      <c r="D67" s="7"/>
      <c r="E67" s="31"/>
      <c r="I67" s="29"/>
      <c r="J67" s="9"/>
      <c r="K67" s="8"/>
      <c r="L67" s="8"/>
      <c r="M67" s="8"/>
      <c r="N67" s="8"/>
      <c r="O67" s="8"/>
      <c r="P67" s="8"/>
      <c r="Q67" s="8"/>
      <c r="R67" s="8"/>
      <c r="S67" s="30"/>
      <c r="T67" s="32"/>
      <c r="U67" s="32"/>
      <c r="V67" s="48"/>
      <c r="W67" s="47"/>
      <c r="X67" s="33"/>
      <c r="Y67" s="27"/>
      <c r="Z67" s="28"/>
      <c r="AA67" s="46"/>
      <c r="AB67" s="12"/>
      <c r="AC67" s="33"/>
      <c r="AD67" s="29"/>
      <c r="AE67" s="51"/>
      <c r="AF67" s="33"/>
      <c r="AG67" s="158"/>
    </row>
    <row r="68" spans="1:33" ht="12.75">
      <c r="A68" s="157"/>
      <c r="B68" s="11"/>
      <c r="C68" s="11"/>
      <c r="D68" s="7"/>
      <c r="E68" s="31"/>
      <c r="I68" s="29"/>
      <c r="J68" s="9"/>
      <c r="K68" s="8"/>
      <c r="L68" s="8"/>
      <c r="M68" s="8"/>
      <c r="N68" s="8"/>
      <c r="O68" s="8"/>
      <c r="P68" s="8"/>
      <c r="Q68" s="8"/>
      <c r="R68" s="8"/>
      <c r="S68" s="30"/>
      <c r="T68" s="32"/>
      <c r="U68" s="32"/>
      <c r="V68" s="48"/>
      <c r="W68" s="47"/>
      <c r="X68" s="33"/>
      <c r="Y68" s="27"/>
      <c r="Z68" s="28"/>
      <c r="AA68" s="46"/>
      <c r="AB68" s="12"/>
      <c r="AC68" s="33"/>
      <c r="AD68" s="29"/>
      <c r="AE68" s="51"/>
      <c r="AF68" s="33"/>
      <c r="AG68" s="158"/>
    </row>
    <row r="69" spans="1:33" ht="12.75">
      <c r="A69" s="157"/>
      <c r="B69" s="11"/>
      <c r="C69" s="11"/>
      <c r="D69" s="7"/>
      <c r="E69" s="31"/>
      <c r="I69" s="29"/>
      <c r="J69" s="9"/>
      <c r="K69" s="8"/>
      <c r="L69" s="8"/>
      <c r="M69" s="8"/>
      <c r="N69" s="8"/>
      <c r="O69" s="8"/>
      <c r="P69" s="8"/>
      <c r="Q69" s="8"/>
      <c r="R69" s="8"/>
      <c r="S69" s="30"/>
      <c r="T69" s="32"/>
      <c r="U69" s="32"/>
      <c r="V69" s="48"/>
      <c r="W69" s="47"/>
      <c r="X69" s="33"/>
      <c r="Y69" s="27"/>
      <c r="Z69" s="28"/>
      <c r="AA69" s="46"/>
      <c r="AB69" s="12"/>
      <c r="AC69" s="33"/>
      <c r="AD69" s="29"/>
      <c r="AE69" s="51"/>
      <c r="AF69" s="33"/>
      <c r="AG69" s="158"/>
    </row>
    <row r="70" spans="1:33" ht="12.75">
      <c r="A70" s="157"/>
      <c r="B70" s="11"/>
      <c r="C70" s="11"/>
      <c r="D70" s="7"/>
      <c r="E70" s="31"/>
      <c r="I70" s="29"/>
      <c r="J70" s="9"/>
      <c r="K70" s="8"/>
      <c r="L70" s="8"/>
      <c r="M70" s="8"/>
      <c r="N70" s="8"/>
      <c r="O70" s="8"/>
      <c r="P70" s="8"/>
      <c r="Q70" s="8"/>
      <c r="R70" s="8"/>
      <c r="S70" s="30"/>
      <c r="T70" s="32"/>
      <c r="U70" s="32"/>
      <c r="V70" s="48"/>
      <c r="W70" s="47"/>
      <c r="X70" s="33"/>
      <c r="Y70" s="27"/>
      <c r="Z70" s="28"/>
      <c r="AA70" s="46"/>
      <c r="AB70" s="12"/>
      <c r="AC70" s="33"/>
      <c r="AD70" s="29"/>
      <c r="AE70" s="51"/>
      <c r="AF70" s="33"/>
      <c r="AG70" s="158"/>
    </row>
    <row r="71" spans="1:33" ht="12.75">
      <c r="A71" s="157"/>
      <c r="B71" s="11"/>
      <c r="C71" s="11"/>
      <c r="D71" s="7"/>
      <c r="E71" s="31"/>
      <c r="I71" s="29"/>
      <c r="J71" s="9"/>
      <c r="K71" s="8"/>
      <c r="L71" s="8"/>
      <c r="M71" s="8"/>
      <c r="N71" s="8"/>
      <c r="O71" s="8"/>
      <c r="P71" s="8"/>
      <c r="Q71" s="8"/>
      <c r="R71" s="8"/>
      <c r="S71" s="30"/>
      <c r="T71" s="32"/>
      <c r="U71" s="32"/>
      <c r="V71" s="48"/>
      <c r="W71" s="47"/>
      <c r="X71" s="33"/>
      <c r="Y71" s="27"/>
      <c r="Z71" s="28"/>
      <c r="AA71" s="46"/>
      <c r="AB71" s="12"/>
      <c r="AC71" s="33"/>
      <c r="AD71" s="29"/>
      <c r="AE71" s="51"/>
      <c r="AF71" s="33"/>
      <c r="AG71" s="158"/>
    </row>
    <row r="72" spans="1:33" ht="12.75">
      <c r="A72" s="157"/>
      <c r="B72" s="11"/>
      <c r="C72" s="11"/>
      <c r="D72" s="7"/>
      <c r="E72" s="31"/>
      <c r="I72" s="29"/>
      <c r="J72" s="9"/>
      <c r="K72" s="8"/>
      <c r="L72" s="8"/>
      <c r="M72" s="8"/>
      <c r="N72" s="8"/>
      <c r="O72" s="8"/>
      <c r="P72" s="8"/>
      <c r="Q72" s="8"/>
      <c r="R72" s="8"/>
      <c r="S72" s="30"/>
      <c r="T72" s="32"/>
      <c r="U72" s="32"/>
      <c r="V72" s="48"/>
      <c r="W72" s="47"/>
      <c r="X72" s="33"/>
      <c r="Y72" s="27"/>
      <c r="Z72" s="28"/>
      <c r="AA72" s="46"/>
      <c r="AB72" s="12"/>
      <c r="AC72" s="33"/>
      <c r="AD72" s="29"/>
      <c r="AE72" s="51"/>
      <c r="AF72" s="33"/>
      <c r="AG72" s="158"/>
    </row>
    <row r="73" spans="1:33" ht="12.75">
      <c r="A73" s="157"/>
      <c r="B73" s="11"/>
      <c r="C73" s="11"/>
      <c r="D73" s="7"/>
      <c r="E73" s="31"/>
      <c r="I73" s="29"/>
      <c r="J73" s="9"/>
      <c r="K73" s="8"/>
      <c r="L73" s="8"/>
      <c r="M73" s="8"/>
      <c r="N73" s="8"/>
      <c r="O73" s="8"/>
      <c r="P73" s="8"/>
      <c r="Q73" s="8"/>
      <c r="R73" s="8"/>
      <c r="S73" s="30"/>
      <c r="T73" s="32"/>
      <c r="U73" s="32"/>
      <c r="V73" s="48"/>
      <c r="W73" s="47"/>
      <c r="X73" s="33"/>
      <c r="Y73" s="27"/>
      <c r="Z73" s="28"/>
      <c r="AA73" s="46"/>
      <c r="AB73" s="12"/>
      <c r="AC73" s="33"/>
      <c r="AD73" s="29"/>
      <c r="AE73" s="51"/>
      <c r="AF73" s="33"/>
      <c r="AG73" s="158"/>
    </row>
    <row r="74" spans="1:33" ht="12.75">
      <c r="A74" s="157"/>
      <c r="B74" s="11"/>
      <c r="C74" s="11"/>
      <c r="D74" s="7"/>
      <c r="E74" s="31"/>
      <c r="I74" s="29"/>
      <c r="J74" s="9"/>
      <c r="K74" s="8"/>
      <c r="L74" s="8"/>
      <c r="M74" s="8"/>
      <c r="N74" s="8"/>
      <c r="O74" s="8"/>
      <c r="P74" s="8"/>
      <c r="Q74" s="8"/>
      <c r="R74" s="8"/>
      <c r="S74" s="30"/>
      <c r="T74" s="32"/>
      <c r="U74" s="32"/>
      <c r="V74" s="48"/>
      <c r="W74" s="47"/>
      <c r="X74" s="33"/>
      <c r="Y74" s="27"/>
      <c r="Z74" s="28"/>
      <c r="AA74" s="46"/>
      <c r="AB74" s="12"/>
      <c r="AC74" s="33"/>
      <c r="AD74" s="29"/>
      <c r="AE74" s="51"/>
      <c r="AF74" s="33"/>
      <c r="AG74" s="158"/>
    </row>
    <row r="75" spans="1:33" ht="12.75">
      <c r="A75" s="157"/>
      <c r="B75" s="11"/>
      <c r="C75" s="11"/>
      <c r="D75" s="7"/>
      <c r="E75" s="31"/>
      <c r="I75" s="29"/>
      <c r="J75" s="9"/>
      <c r="K75" s="8"/>
      <c r="L75" s="8"/>
      <c r="M75" s="8"/>
      <c r="N75" s="8"/>
      <c r="O75" s="8"/>
      <c r="P75" s="8"/>
      <c r="Q75" s="8"/>
      <c r="R75" s="8"/>
      <c r="S75" s="30"/>
      <c r="T75" s="32"/>
      <c r="U75" s="32"/>
      <c r="V75" s="48"/>
      <c r="W75" s="47"/>
      <c r="X75" s="33"/>
      <c r="Y75" s="27"/>
      <c r="Z75" s="28"/>
      <c r="AA75" s="46"/>
      <c r="AB75" s="12"/>
      <c r="AC75" s="33"/>
      <c r="AD75" s="29"/>
      <c r="AE75" s="51"/>
      <c r="AF75" s="33"/>
      <c r="AG75" s="158"/>
    </row>
    <row r="76" spans="1:33" ht="12.75">
      <c r="A76" s="157"/>
      <c r="B76" s="11"/>
      <c r="C76" s="11"/>
      <c r="D76" s="7"/>
      <c r="E76" s="31"/>
      <c r="I76" s="29"/>
      <c r="J76" s="9"/>
      <c r="K76" s="8"/>
      <c r="L76" s="8"/>
      <c r="M76" s="8"/>
      <c r="N76" s="8"/>
      <c r="O76" s="8"/>
      <c r="P76" s="8"/>
      <c r="Q76" s="8"/>
      <c r="R76" s="8"/>
      <c r="S76" s="30"/>
      <c r="T76" s="32"/>
      <c r="U76" s="32"/>
      <c r="V76" s="48"/>
      <c r="W76" s="47"/>
      <c r="X76" s="33"/>
      <c r="Y76" s="27"/>
      <c r="Z76" s="28"/>
      <c r="AA76" s="46"/>
      <c r="AB76" s="12"/>
      <c r="AC76" s="33"/>
      <c r="AD76" s="29"/>
      <c r="AE76" s="51"/>
      <c r="AF76" s="33"/>
      <c r="AG76" s="158"/>
    </row>
    <row r="77" spans="1:33" ht="12.75">
      <c r="A77" s="157"/>
      <c r="B77" s="11"/>
      <c r="C77" s="11"/>
      <c r="D77" s="7"/>
      <c r="E77" s="31"/>
      <c r="I77" s="29"/>
      <c r="J77" s="9"/>
      <c r="K77" s="8"/>
      <c r="L77" s="8"/>
      <c r="M77" s="8"/>
      <c r="N77" s="8"/>
      <c r="O77" s="8"/>
      <c r="P77" s="8"/>
      <c r="Q77" s="8"/>
      <c r="R77" s="8"/>
      <c r="S77" s="30"/>
      <c r="T77" s="32"/>
      <c r="U77" s="32"/>
      <c r="V77" s="48"/>
      <c r="W77" s="47"/>
      <c r="X77" s="33"/>
      <c r="Y77" s="27"/>
      <c r="Z77" s="28"/>
      <c r="AA77" s="46"/>
      <c r="AB77" s="12"/>
      <c r="AC77" s="33"/>
      <c r="AD77" s="29"/>
      <c r="AE77" s="51"/>
      <c r="AF77" s="33"/>
      <c r="AG77" s="158"/>
    </row>
    <row r="78" spans="1:33" ht="12.75">
      <c r="A78" s="157"/>
      <c r="B78" s="11"/>
      <c r="C78" s="11"/>
      <c r="D78" s="7"/>
      <c r="E78" s="31"/>
      <c r="I78" s="29"/>
      <c r="J78" s="9"/>
      <c r="K78" s="8"/>
      <c r="L78" s="8"/>
      <c r="M78" s="8"/>
      <c r="N78" s="8"/>
      <c r="O78" s="8"/>
      <c r="P78" s="8"/>
      <c r="Q78" s="8"/>
      <c r="R78" s="8"/>
      <c r="S78" s="30"/>
      <c r="T78" s="32"/>
      <c r="U78" s="32"/>
      <c r="V78" s="48"/>
      <c r="W78" s="47"/>
      <c r="X78" s="33"/>
      <c r="Y78" s="27"/>
      <c r="Z78" s="28"/>
      <c r="AA78" s="46"/>
      <c r="AB78" s="12"/>
      <c r="AC78" s="33"/>
      <c r="AD78" s="29"/>
      <c r="AE78" s="51"/>
      <c r="AF78" s="33"/>
      <c r="AG78" s="158"/>
    </row>
    <row r="79" spans="1:33" ht="12.75">
      <c r="A79" s="157"/>
      <c r="B79" s="11"/>
      <c r="C79" s="11"/>
      <c r="D79" s="7"/>
      <c r="E79" s="31"/>
      <c r="I79" s="29"/>
      <c r="J79" s="9"/>
      <c r="K79" s="8"/>
      <c r="L79" s="8"/>
      <c r="M79" s="8"/>
      <c r="N79" s="8"/>
      <c r="O79" s="8"/>
      <c r="P79" s="8"/>
      <c r="Q79" s="8"/>
      <c r="R79" s="8"/>
      <c r="S79" s="30"/>
      <c r="T79" s="32"/>
      <c r="U79" s="32"/>
      <c r="V79" s="48"/>
      <c r="W79" s="47"/>
      <c r="X79" s="33"/>
      <c r="Y79" s="27"/>
      <c r="Z79" s="28"/>
      <c r="AA79" s="46"/>
      <c r="AB79" s="12"/>
      <c r="AC79" s="33"/>
      <c r="AD79" s="29"/>
      <c r="AE79" s="51"/>
      <c r="AF79" s="33"/>
      <c r="AG79" s="158"/>
    </row>
    <row r="80" spans="1:33" ht="12.75">
      <c r="A80" s="157"/>
      <c r="B80" s="11"/>
      <c r="C80" s="11"/>
      <c r="D80" s="7"/>
      <c r="E80" s="31"/>
      <c r="I80" s="29"/>
      <c r="J80" s="9"/>
      <c r="K80" s="8"/>
      <c r="L80" s="8"/>
      <c r="M80" s="8"/>
      <c r="N80" s="8"/>
      <c r="O80" s="8"/>
      <c r="P80" s="8"/>
      <c r="Q80" s="8"/>
      <c r="R80" s="8"/>
      <c r="S80" s="30"/>
      <c r="T80" s="32"/>
      <c r="U80" s="32"/>
      <c r="V80" s="48"/>
      <c r="W80" s="47"/>
      <c r="X80" s="33"/>
      <c r="Y80" s="27"/>
      <c r="Z80" s="28"/>
      <c r="AA80" s="46"/>
      <c r="AB80" s="12"/>
      <c r="AC80" s="33"/>
      <c r="AD80" s="29"/>
      <c r="AE80" s="51"/>
      <c r="AF80" s="33"/>
      <c r="AG80" s="158"/>
    </row>
    <row r="81" spans="1:33" ht="12.75">
      <c r="A81" s="157"/>
      <c r="B81" s="11"/>
      <c r="C81" s="11"/>
      <c r="D81" s="7"/>
      <c r="E81" s="31"/>
      <c r="I81" s="29"/>
      <c r="J81" s="9"/>
      <c r="K81" s="8"/>
      <c r="L81" s="8"/>
      <c r="M81" s="8"/>
      <c r="N81" s="8"/>
      <c r="O81" s="8"/>
      <c r="P81" s="8"/>
      <c r="Q81" s="8"/>
      <c r="R81" s="8"/>
      <c r="S81" s="30"/>
      <c r="T81" s="32"/>
      <c r="U81" s="32"/>
      <c r="V81" s="48"/>
      <c r="W81" s="47"/>
      <c r="X81" s="33"/>
      <c r="Y81" s="27"/>
      <c r="Z81" s="28"/>
      <c r="AA81" s="46"/>
      <c r="AB81" s="12"/>
      <c r="AC81" s="33"/>
      <c r="AD81" s="29"/>
      <c r="AE81" s="51"/>
      <c r="AF81" s="33"/>
      <c r="AG81" s="158"/>
    </row>
    <row r="82" spans="1:33" ht="12.75">
      <c r="A82" s="157"/>
      <c r="B82" s="11"/>
      <c r="C82" s="11"/>
      <c r="D82" s="7"/>
      <c r="E82" s="31"/>
      <c r="I82" s="29"/>
      <c r="J82" s="9"/>
      <c r="K82" s="8"/>
      <c r="L82" s="8"/>
      <c r="M82" s="8"/>
      <c r="N82" s="8"/>
      <c r="O82" s="8"/>
      <c r="P82" s="8"/>
      <c r="Q82" s="8"/>
      <c r="R82" s="8"/>
      <c r="S82" s="30"/>
      <c r="T82" s="32"/>
      <c r="U82" s="32"/>
      <c r="V82" s="48"/>
      <c r="W82" s="47"/>
      <c r="X82" s="33"/>
      <c r="Y82" s="27"/>
      <c r="Z82" s="28"/>
      <c r="AA82" s="46"/>
      <c r="AB82" s="12"/>
      <c r="AC82" s="33"/>
      <c r="AD82" s="29"/>
      <c r="AE82" s="51"/>
      <c r="AF82" s="33"/>
      <c r="AG82" s="158"/>
    </row>
    <row r="83" spans="1:33" ht="12.75">
      <c r="A83" s="157"/>
      <c r="B83" s="11"/>
      <c r="C83" s="11"/>
      <c r="D83" s="7"/>
      <c r="E83" s="31"/>
      <c r="I83" s="29"/>
      <c r="J83" s="9"/>
      <c r="K83" s="8"/>
      <c r="L83" s="8"/>
      <c r="M83" s="8"/>
      <c r="N83" s="8"/>
      <c r="O83" s="8"/>
      <c r="P83" s="8"/>
      <c r="Q83" s="8"/>
      <c r="R83" s="8"/>
      <c r="S83" s="30"/>
      <c r="T83" s="32"/>
      <c r="U83" s="32"/>
      <c r="V83" s="48"/>
      <c r="W83" s="47"/>
      <c r="X83" s="33"/>
      <c r="Y83" s="27"/>
      <c r="Z83" s="28"/>
      <c r="AA83" s="46"/>
      <c r="AB83" s="12"/>
      <c r="AC83" s="33"/>
      <c r="AD83" s="29"/>
      <c r="AE83" s="51"/>
      <c r="AF83" s="33"/>
      <c r="AG83" s="158"/>
    </row>
    <row r="84" spans="1:33" ht="12.75">
      <c r="A84" s="157"/>
      <c r="B84" s="11"/>
      <c r="C84" s="11"/>
      <c r="D84" s="7"/>
      <c r="E84" s="31"/>
      <c r="I84" s="29"/>
      <c r="J84" s="9"/>
      <c r="K84" s="8"/>
      <c r="L84" s="8"/>
      <c r="M84" s="8"/>
      <c r="N84" s="8"/>
      <c r="O84" s="8"/>
      <c r="P84" s="8"/>
      <c r="Q84" s="8"/>
      <c r="R84" s="8"/>
      <c r="S84" s="30"/>
      <c r="T84" s="32"/>
      <c r="U84" s="32"/>
      <c r="V84" s="48"/>
      <c r="W84" s="47"/>
      <c r="X84" s="33"/>
      <c r="Y84" s="27"/>
      <c r="Z84" s="28"/>
      <c r="AA84" s="46"/>
      <c r="AB84" s="12"/>
      <c r="AC84" s="33"/>
      <c r="AD84" s="29"/>
      <c r="AE84" s="51"/>
      <c r="AF84" s="33"/>
      <c r="AG84" s="158"/>
    </row>
    <row r="85" spans="1:33" ht="12.75">
      <c r="A85" s="157"/>
      <c r="B85" s="11"/>
      <c r="C85" s="11"/>
      <c r="D85" s="7"/>
      <c r="E85" s="31"/>
      <c r="I85" s="29"/>
      <c r="J85" s="9"/>
      <c r="K85" s="8"/>
      <c r="L85" s="8"/>
      <c r="M85" s="8"/>
      <c r="N85" s="8"/>
      <c r="O85" s="8"/>
      <c r="P85" s="8"/>
      <c r="Q85" s="8"/>
      <c r="R85" s="8"/>
      <c r="S85" s="30"/>
      <c r="T85" s="32"/>
      <c r="U85" s="32"/>
      <c r="V85" s="48"/>
      <c r="W85" s="47"/>
      <c r="X85" s="33"/>
      <c r="Y85" s="27"/>
      <c r="Z85" s="28"/>
      <c r="AA85" s="46"/>
      <c r="AB85" s="12"/>
      <c r="AC85" s="33"/>
      <c r="AD85" s="29"/>
      <c r="AE85" s="51"/>
      <c r="AF85" s="33"/>
      <c r="AG85" s="158"/>
    </row>
    <row r="86" spans="1:33" ht="12.75">
      <c r="A86" s="157"/>
      <c r="B86" s="11"/>
      <c r="C86" s="11"/>
      <c r="D86" s="7"/>
      <c r="E86" s="31"/>
      <c r="I86" s="29"/>
      <c r="J86" s="9"/>
      <c r="K86" s="8"/>
      <c r="L86" s="8"/>
      <c r="M86" s="8"/>
      <c r="N86" s="8"/>
      <c r="O86" s="8"/>
      <c r="P86" s="8"/>
      <c r="Q86" s="8"/>
      <c r="R86" s="8"/>
      <c r="S86" s="30"/>
      <c r="T86" s="32"/>
      <c r="U86" s="32"/>
      <c r="V86" s="48"/>
      <c r="W86" s="47"/>
      <c r="X86" s="33"/>
      <c r="Y86" s="27"/>
      <c r="Z86" s="28"/>
      <c r="AA86" s="46"/>
      <c r="AB86" s="12"/>
      <c r="AC86" s="33"/>
      <c r="AD86" s="29"/>
      <c r="AE86" s="51"/>
      <c r="AF86" s="33"/>
      <c r="AG86" s="158"/>
    </row>
    <row r="87" spans="1:33" ht="12.75">
      <c r="A87" s="157"/>
      <c r="B87" s="11"/>
      <c r="C87" s="11"/>
      <c r="D87" s="7"/>
      <c r="E87" s="31"/>
      <c r="I87" s="29"/>
      <c r="J87" s="9"/>
      <c r="K87" s="8"/>
      <c r="L87" s="8"/>
      <c r="M87" s="8"/>
      <c r="N87" s="8"/>
      <c r="O87" s="8"/>
      <c r="P87" s="8"/>
      <c r="Q87" s="8"/>
      <c r="R87" s="8"/>
      <c r="S87" s="30"/>
      <c r="T87" s="32"/>
      <c r="U87" s="32"/>
      <c r="V87" s="48"/>
      <c r="W87" s="47"/>
      <c r="X87" s="33"/>
      <c r="Y87" s="27"/>
      <c r="Z87" s="28"/>
      <c r="AA87" s="46"/>
      <c r="AB87" s="12"/>
      <c r="AC87" s="33"/>
      <c r="AD87" s="29"/>
      <c r="AE87" s="51"/>
      <c r="AF87" s="33"/>
      <c r="AG87" s="158"/>
    </row>
    <row r="88" spans="1:33" ht="12.75">
      <c r="A88" s="157"/>
      <c r="B88" s="11"/>
      <c r="C88" s="11"/>
      <c r="D88" s="7"/>
      <c r="E88" s="31"/>
      <c r="I88" s="29"/>
      <c r="J88" s="9"/>
      <c r="K88" s="8"/>
      <c r="L88" s="8"/>
      <c r="M88" s="8"/>
      <c r="N88" s="8"/>
      <c r="O88" s="8"/>
      <c r="P88" s="8"/>
      <c r="Q88" s="8"/>
      <c r="R88" s="8"/>
      <c r="S88" s="30"/>
      <c r="T88" s="32"/>
      <c r="U88" s="32"/>
      <c r="V88" s="48"/>
      <c r="W88" s="47"/>
      <c r="X88" s="33"/>
      <c r="Y88" s="27"/>
      <c r="Z88" s="28"/>
      <c r="AA88" s="46"/>
      <c r="AB88" s="12"/>
      <c r="AC88" s="33"/>
      <c r="AD88" s="29"/>
      <c r="AE88" s="51"/>
      <c r="AF88" s="33"/>
      <c r="AG88" s="158"/>
    </row>
    <row r="89" spans="1:33" ht="12.75">
      <c r="A89" s="157"/>
      <c r="B89" s="11"/>
      <c r="C89" s="11"/>
      <c r="D89" s="7"/>
      <c r="E89" s="31"/>
      <c r="I89" s="29"/>
      <c r="J89" s="9"/>
      <c r="K89" s="8"/>
      <c r="L89" s="8"/>
      <c r="M89" s="8"/>
      <c r="N89" s="8"/>
      <c r="O89" s="8"/>
      <c r="P89" s="8"/>
      <c r="Q89" s="8"/>
      <c r="R89" s="8"/>
      <c r="S89" s="30"/>
      <c r="T89" s="32"/>
      <c r="U89" s="32"/>
      <c r="V89" s="48"/>
      <c r="W89" s="47"/>
      <c r="X89" s="33"/>
      <c r="Y89" s="27"/>
      <c r="Z89" s="28"/>
      <c r="AA89" s="46"/>
      <c r="AB89" s="12"/>
      <c r="AC89" s="33"/>
      <c r="AD89" s="29"/>
      <c r="AE89" s="51"/>
      <c r="AF89" s="33"/>
      <c r="AG89" s="158"/>
    </row>
    <row r="90" spans="1:33" ht="12.75">
      <c r="A90" s="157"/>
      <c r="B90" s="11"/>
      <c r="C90" s="11"/>
      <c r="D90" s="7"/>
      <c r="E90" s="31"/>
      <c r="I90" s="29"/>
      <c r="J90" s="9"/>
      <c r="K90" s="8"/>
      <c r="L90" s="8"/>
      <c r="M90" s="8"/>
      <c r="N90" s="8"/>
      <c r="O90" s="8"/>
      <c r="P90" s="8"/>
      <c r="Q90" s="8"/>
      <c r="R90" s="8"/>
      <c r="S90" s="30"/>
      <c r="T90" s="32"/>
      <c r="U90" s="32"/>
      <c r="V90" s="48"/>
      <c r="W90" s="47"/>
      <c r="X90" s="33"/>
      <c r="Y90" s="27"/>
      <c r="Z90" s="28"/>
      <c r="AA90" s="46"/>
      <c r="AB90" s="12"/>
      <c r="AC90" s="33"/>
      <c r="AD90" s="29"/>
      <c r="AE90" s="51"/>
      <c r="AF90" s="33"/>
      <c r="AG90" s="158"/>
    </row>
    <row r="91" spans="1:33" ht="12.75">
      <c r="A91" s="157"/>
      <c r="B91" s="11"/>
      <c r="C91" s="11"/>
      <c r="D91" s="7"/>
      <c r="E91" s="31"/>
      <c r="I91" s="29"/>
      <c r="J91" s="9"/>
      <c r="K91" s="8"/>
      <c r="L91" s="8"/>
      <c r="M91" s="8"/>
      <c r="N91" s="8"/>
      <c r="O91" s="8"/>
      <c r="P91" s="8"/>
      <c r="Q91" s="8"/>
      <c r="R91" s="8"/>
      <c r="S91" s="30"/>
      <c r="T91" s="32"/>
      <c r="U91" s="32"/>
      <c r="V91" s="48"/>
      <c r="W91" s="47"/>
      <c r="X91" s="33"/>
      <c r="Y91" s="27"/>
      <c r="Z91" s="28"/>
      <c r="AA91" s="46"/>
      <c r="AB91" s="12"/>
      <c r="AC91" s="33"/>
      <c r="AD91" s="29"/>
      <c r="AE91" s="51"/>
      <c r="AF91" s="33"/>
      <c r="AG91" s="158"/>
    </row>
    <row r="92" spans="1:33" ht="12.75">
      <c r="A92" s="157"/>
      <c r="B92" s="11"/>
      <c r="C92" s="11"/>
      <c r="D92" s="7"/>
      <c r="E92" s="31"/>
      <c r="I92" s="29"/>
      <c r="J92" s="9"/>
      <c r="K92" s="8"/>
      <c r="L92" s="8"/>
      <c r="M92" s="8"/>
      <c r="N92" s="8"/>
      <c r="O92" s="8"/>
      <c r="P92" s="8"/>
      <c r="Q92" s="8"/>
      <c r="R92" s="8"/>
      <c r="S92" s="30"/>
      <c r="T92" s="32"/>
      <c r="U92" s="32"/>
      <c r="V92" s="48"/>
      <c r="W92" s="47"/>
      <c r="X92" s="33"/>
      <c r="Y92" s="27"/>
      <c r="Z92" s="28"/>
      <c r="AA92" s="46"/>
      <c r="AB92" s="12"/>
      <c r="AC92" s="33"/>
      <c r="AD92" s="29"/>
      <c r="AE92" s="51"/>
      <c r="AF92" s="33"/>
      <c r="AG92" s="158"/>
    </row>
    <row r="93" spans="1:33" ht="12.75">
      <c r="A93" s="157"/>
      <c r="B93" s="11"/>
      <c r="C93" s="11"/>
      <c r="D93" s="7"/>
      <c r="E93" s="31"/>
      <c r="I93" s="29"/>
      <c r="J93" s="9"/>
      <c r="K93" s="8"/>
      <c r="L93" s="8"/>
      <c r="M93" s="8"/>
      <c r="N93" s="8"/>
      <c r="O93" s="8"/>
      <c r="P93" s="8"/>
      <c r="Q93" s="8"/>
      <c r="R93" s="8"/>
      <c r="S93" s="30"/>
      <c r="T93" s="32"/>
      <c r="U93" s="32"/>
      <c r="V93" s="48"/>
      <c r="W93" s="47"/>
      <c r="X93" s="33"/>
      <c r="Y93" s="27"/>
      <c r="Z93" s="28"/>
      <c r="AA93" s="46"/>
      <c r="AB93" s="12"/>
      <c r="AC93" s="33"/>
      <c r="AD93" s="29"/>
      <c r="AE93" s="51"/>
      <c r="AF93" s="33"/>
      <c r="AG93" s="158"/>
    </row>
    <row r="94" spans="1:33" ht="12.75">
      <c r="A94" s="157"/>
      <c r="B94" s="11"/>
      <c r="C94" s="11"/>
      <c r="D94" s="7"/>
      <c r="E94" s="31"/>
      <c r="I94" s="29"/>
      <c r="J94" s="9"/>
      <c r="K94" s="8"/>
      <c r="L94" s="8"/>
      <c r="M94" s="8"/>
      <c r="N94" s="8"/>
      <c r="O94" s="8"/>
      <c r="P94" s="8"/>
      <c r="Q94" s="8"/>
      <c r="R94" s="8"/>
      <c r="S94" s="30"/>
      <c r="T94" s="32"/>
      <c r="U94" s="32"/>
      <c r="V94" s="48"/>
      <c r="W94" s="47"/>
      <c r="X94" s="33"/>
      <c r="Y94" s="27"/>
      <c r="Z94" s="28"/>
      <c r="AA94" s="46"/>
      <c r="AB94" s="12"/>
      <c r="AC94" s="33"/>
      <c r="AD94" s="29"/>
      <c r="AE94" s="51"/>
      <c r="AF94" s="33"/>
      <c r="AG94" s="158"/>
    </row>
    <row r="95" spans="1:33" ht="12.75">
      <c r="A95" s="157"/>
      <c r="B95" s="11"/>
      <c r="C95" s="11"/>
      <c r="D95" s="7"/>
      <c r="E95" s="31"/>
      <c r="I95" s="29"/>
      <c r="J95" s="9"/>
      <c r="K95" s="8"/>
      <c r="L95" s="8"/>
      <c r="M95" s="8"/>
      <c r="N95" s="8"/>
      <c r="O95" s="8"/>
      <c r="P95" s="8"/>
      <c r="Q95" s="8"/>
      <c r="R95" s="8"/>
      <c r="S95" s="30"/>
      <c r="V95" s="48"/>
      <c r="W95" s="47"/>
      <c r="X95" s="33"/>
      <c r="Y95" s="27"/>
      <c r="Z95" s="28"/>
      <c r="AA95" s="46"/>
      <c r="AB95" s="12"/>
      <c r="AC95" s="33"/>
      <c r="AD95" s="29"/>
      <c r="AE95" s="51"/>
      <c r="AF95" s="33"/>
      <c r="AG95" s="158"/>
    </row>
    <row r="96" spans="1:35" s="6" customFormat="1" ht="12.75">
      <c r="A96" s="157"/>
      <c r="B96" s="11"/>
      <c r="C96" s="11"/>
      <c r="E96" s="31"/>
      <c r="F96" s="10"/>
      <c r="G96" s="186"/>
      <c r="H96" s="11"/>
      <c r="I96" s="11"/>
      <c r="J96" s="11"/>
      <c r="K96" s="7"/>
      <c r="L96" s="7"/>
      <c r="M96" s="7"/>
      <c r="N96" s="7"/>
      <c r="O96" s="7"/>
      <c r="P96" s="7"/>
      <c r="Q96" s="7"/>
      <c r="R96" s="7"/>
      <c r="S96" s="40"/>
      <c r="T96" s="41"/>
      <c r="U96" s="41"/>
      <c r="V96" s="48"/>
      <c r="W96" s="47"/>
      <c r="X96" s="33"/>
      <c r="Y96" s="27"/>
      <c r="Z96" s="28"/>
      <c r="AA96" s="46"/>
      <c r="AB96" s="12"/>
      <c r="AC96" s="33"/>
      <c r="AD96" s="29"/>
      <c r="AE96" s="51"/>
      <c r="AF96" s="33"/>
      <c r="AG96" s="158"/>
      <c r="AI96" s="168"/>
    </row>
    <row r="97" spans="1:35" s="6" customFormat="1" ht="12.75">
      <c r="A97" s="157"/>
      <c r="B97" s="11"/>
      <c r="C97" s="11"/>
      <c r="E97" s="31"/>
      <c r="F97" s="10"/>
      <c r="G97" s="186"/>
      <c r="H97" s="11"/>
      <c r="I97" s="11"/>
      <c r="J97" s="11"/>
      <c r="K97" s="7"/>
      <c r="L97" s="7"/>
      <c r="M97" s="7"/>
      <c r="N97" s="7"/>
      <c r="O97" s="7"/>
      <c r="P97" s="7"/>
      <c r="Q97" s="7"/>
      <c r="R97" s="7"/>
      <c r="S97" s="40"/>
      <c r="T97" s="41"/>
      <c r="U97" s="41"/>
      <c r="V97" s="49"/>
      <c r="W97" s="47"/>
      <c r="X97" s="33"/>
      <c r="Y97" s="27"/>
      <c r="Z97" s="28"/>
      <c r="AA97" s="46"/>
      <c r="AB97" s="12"/>
      <c r="AC97" s="33"/>
      <c r="AD97" s="29"/>
      <c r="AE97" s="51"/>
      <c r="AF97" s="33"/>
      <c r="AG97" s="158"/>
      <c r="AI97" s="168"/>
    </row>
    <row r="98" spans="1:35" s="6" customFormat="1" ht="12.75">
      <c r="A98" s="157"/>
      <c r="B98" s="11"/>
      <c r="C98" s="11"/>
      <c r="E98" s="31"/>
      <c r="F98" s="10"/>
      <c r="G98" s="186"/>
      <c r="H98" s="11"/>
      <c r="I98" s="11"/>
      <c r="J98" s="11"/>
      <c r="K98" s="7"/>
      <c r="L98" s="7"/>
      <c r="M98" s="7"/>
      <c r="N98" s="7"/>
      <c r="O98" s="7"/>
      <c r="P98" s="7"/>
      <c r="Q98" s="7"/>
      <c r="R98" s="7"/>
      <c r="S98" s="40"/>
      <c r="T98" s="41"/>
      <c r="U98" s="41"/>
      <c r="V98" s="49"/>
      <c r="W98" s="47"/>
      <c r="X98" s="33"/>
      <c r="Y98" s="27"/>
      <c r="Z98" s="28"/>
      <c r="AA98" s="46"/>
      <c r="AB98" s="12"/>
      <c r="AC98" s="33"/>
      <c r="AD98" s="29"/>
      <c r="AE98" s="51"/>
      <c r="AF98" s="33"/>
      <c r="AG98" s="158"/>
      <c r="AI98" s="168"/>
    </row>
    <row r="99" spans="1:35" s="6" customFormat="1" ht="12.75">
      <c r="A99" s="157"/>
      <c r="B99" s="11"/>
      <c r="C99" s="11"/>
      <c r="E99" s="31"/>
      <c r="F99" s="10"/>
      <c r="G99" s="186"/>
      <c r="H99" s="11"/>
      <c r="I99" s="11"/>
      <c r="J99" s="11"/>
      <c r="K99" s="7"/>
      <c r="L99" s="7"/>
      <c r="M99" s="7"/>
      <c r="N99" s="7"/>
      <c r="O99" s="7"/>
      <c r="P99" s="7"/>
      <c r="Q99" s="7"/>
      <c r="R99" s="7"/>
      <c r="S99" s="40"/>
      <c r="T99" s="41"/>
      <c r="U99" s="41"/>
      <c r="V99" s="49"/>
      <c r="W99" s="47"/>
      <c r="X99" s="33"/>
      <c r="Y99" s="27"/>
      <c r="Z99" s="28"/>
      <c r="AA99" s="46"/>
      <c r="AB99" s="12"/>
      <c r="AC99" s="33"/>
      <c r="AD99" s="29"/>
      <c r="AE99" s="51"/>
      <c r="AF99" s="33"/>
      <c r="AG99" s="158"/>
      <c r="AI99" s="168"/>
    </row>
    <row r="100" spans="1:35" s="6" customFormat="1" ht="12.75">
      <c r="A100" s="157"/>
      <c r="B100" s="11"/>
      <c r="C100" s="11"/>
      <c r="E100" s="31"/>
      <c r="F100" s="10"/>
      <c r="G100" s="186"/>
      <c r="H100" s="11"/>
      <c r="I100" s="11"/>
      <c r="J100" s="11"/>
      <c r="K100" s="7"/>
      <c r="L100" s="7"/>
      <c r="M100" s="7"/>
      <c r="N100" s="7"/>
      <c r="O100" s="7"/>
      <c r="P100" s="7"/>
      <c r="Q100" s="7"/>
      <c r="R100" s="7"/>
      <c r="S100" s="40"/>
      <c r="T100" s="41"/>
      <c r="U100" s="41"/>
      <c r="V100" s="49"/>
      <c r="W100" s="47"/>
      <c r="X100" s="33"/>
      <c r="Y100" s="27"/>
      <c r="Z100" s="28"/>
      <c r="AA100" s="46"/>
      <c r="AB100" s="12"/>
      <c r="AC100" s="33"/>
      <c r="AD100" s="29"/>
      <c r="AE100" s="51"/>
      <c r="AF100" s="33"/>
      <c r="AG100" s="158"/>
      <c r="AI100" s="168"/>
    </row>
    <row r="101" spans="1:35" s="6" customFormat="1" ht="12.75">
      <c r="A101" s="157"/>
      <c r="B101" s="11"/>
      <c r="C101" s="11"/>
      <c r="E101" s="31"/>
      <c r="F101" s="10"/>
      <c r="G101" s="186"/>
      <c r="H101" s="11"/>
      <c r="I101" s="11"/>
      <c r="J101" s="11"/>
      <c r="K101" s="7"/>
      <c r="L101" s="7"/>
      <c r="M101" s="7"/>
      <c r="N101" s="7"/>
      <c r="O101" s="7"/>
      <c r="P101" s="7"/>
      <c r="Q101" s="7"/>
      <c r="R101" s="7"/>
      <c r="S101" s="40"/>
      <c r="T101" s="41"/>
      <c r="U101" s="41"/>
      <c r="V101" s="49"/>
      <c r="W101" s="47"/>
      <c r="X101" s="33"/>
      <c r="Y101" s="27"/>
      <c r="Z101" s="28"/>
      <c r="AA101" s="46"/>
      <c r="AB101" s="12"/>
      <c r="AC101" s="33"/>
      <c r="AD101" s="29"/>
      <c r="AE101" s="51"/>
      <c r="AF101" s="33"/>
      <c r="AG101" s="158"/>
      <c r="AI101" s="168"/>
    </row>
    <row r="102" spans="1:35" s="6" customFormat="1" ht="12.75">
      <c r="A102" s="157"/>
      <c r="B102" s="11"/>
      <c r="C102" s="11"/>
      <c r="E102" s="31"/>
      <c r="F102" s="10"/>
      <c r="G102" s="186"/>
      <c r="H102" s="11"/>
      <c r="I102" s="11"/>
      <c r="J102" s="11"/>
      <c r="K102" s="7"/>
      <c r="L102" s="7"/>
      <c r="M102" s="7"/>
      <c r="N102" s="7"/>
      <c r="O102" s="7"/>
      <c r="P102" s="7"/>
      <c r="Q102" s="7"/>
      <c r="R102" s="7"/>
      <c r="S102" s="40"/>
      <c r="T102" s="41"/>
      <c r="U102" s="41"/>
      <c r="V102" s="49"/>
      <c r="W102" s="47"/>
      <c r="X102" s="33"/>
      <c r="Y102" s="27"/>
      <c r="Z102" s="28"/>
      <c r="AA102" s="46"/>
      <c r="AB102" s="12"/>
      <c r="AC102" s="33"/>
      <c r="AD102" s="29"/>
      <c r="AE102" s="51"/>
      <c r="AF102" s="33"/>
      <c r="AG102" s="158"/>
      <c r="AI102" s="168"/>
    </row>
    <row r="103" spans="1:35" s="6" customFormat="1" ht="12.75">
      <c r="A103" s="157"/>
      <c r="B103" s="11"/>
      <c r="C103" s="11"/>
      <c r="E103" s="31"/>
      <c r="F103" s="10"/>
      <c r="G103" s="186"/>
      <c r="H103" s="11"/>
      <c r="I103" s="11"/>
      <c r="J103" s="11"/>
      <c r="K103" s="7"/>
      <c r="L103" s="7"/>
      <c r="M103" s="7"/>
      <c r="N103" s="7"/>
      <c r="O103" s="7"/>
      <c r="P103" s="7"/>
      <c r="Q103" s="7"/>
      <c r="R103" s="7"/>
      <c r="S103" s="40"/>
      <c r="T103" s="41"/>
      <c r="U103" s="41"/>
      <c r="V103" s="49"/>
      <c r="W103" s="47"/>
      <c r="X103" s="33"/>
      <c r="Y103" s="27"/>
      <c r="Z103" s="28"/>
      <c r="AA103" s="46"/>
      <c r="AB103" s="12"/>
      <c r="AC103" s="33"/>
      <c r="AD103" s="29"/>
      <c r="AE103" s="51"/>
      <c r="AF103" s="33"/>
      <c r="AG103" s="158"/>
      <c r="AI103" s="168"/>
    </row>
    <row r="104" spans="1:35" s="6" customFormat="1" ht="12.75">
      <c r="A104" s="157"/>
      <c r="B104" s="11"/>
      <c r="C104" s="11"/>
      <c r="E104" s="31"/>
      <c r="F104" s="10"/>
      <c r="G104" s="186"/>
      <c r="H104" s="11"/>
      <c r="I104" s="11"/>
      <c r="J104" s="11"/>
      <c r="K104" s="7"/>
      <c r="L104" s="7"/>
      <c r="M104" s="7"/>
      <c r="N104" s="7"/>
      <c r="O104" s="7"/>
      <c r="P104" s="7"/>
      <c r="Q104" s="7"/>
      <c r="R104" s="7"/>
      <c r="S104" s="40"/>
      <c r="T104" s="41"/>
      <c r="U104" s="41"/>
      <c r="V104" s="49"/>
      <c r="W104" s="47"/>
      <c r="X104" s="33"/>
      <c r="Y104" s="27"/>
      <c r="Z104" s="28"/>
      <c r="AA104" s="46"/>
      <c r="AB104" s="12"/>
      <c r="AC104" s="33"/>
      <c r="AD104" s="29"/>
      <c r="AE104" s="51"/>
      <c r="AF104" s="33"/>
      <c r="AG104" s="158"/>
      <c r="AI104" s="168"/>
    </row>
    <row r="105" spans="1:35" s="6" customFormat="1" ht="12.75">
      <c r="A105" s="157"/>
      <c r="B105" s="11"/>
      <c r="C105" s="11"/>
      <c r="E105" s="31"/>
      <c r="F105" s="10"/>
      <c r="G105" s="186"/>
      <c r="H105" s="11"/>
      <c r="I105" s="11"/>
      <c r="J105" s="11"/>
      <c r="K105" s="7"/>
      <c r="L105" s="7"/>
      <c r="M105" s="7"/>
      <c r="N105" s="7"/>
      <c r="O105" s="7"/>
      <c r="P105" s="7"/>
      <c r="Q105" s="7"/>
      <c r="R105" s="7"/>
      <c r="S105" s="40"/>
      <c r="T105" s="41"/>
      <c r="U105" s="41"/>
      <c r="V105" s="49"/>
      <c r="W105" s="47"/>
      <c r="X105" s="33"/>
      <c r="Y105" s="27"/>
      <c r="Z105" s="28"/>
      <c r="AA105" s="46"/>
      <c r="AB105" s="12"/>
      <c r="AC105" s="33"/>
      <c r="AD105" s="29"/>
      <c r="AE105" s="51"/>
      <c r="AF105" s="33"/>
      <c r="AG105" s="158"/>
      <c r="AI105" s="168"/>
    </row>
    <row r="106" spans="1:35" s="6" customFormat="1" ht="12.75">
      <c r="A106" s="157"/>
      <c r="B106" s="11"/>
      <c r="C106" s="11"/>
      <c r="E106" s="31"/>
      <c r="F106" s="10"/>
      <c r="G106" s="186"/>
      <c r="H106" s="11"/>
      <c r="I106" s="11"/>
      <c r="J106" s="11"/>
      <c r="K106" s="7"/>
      <c r="L106" s="7"/>
      <c r="M106" s="7"/>
      <c r="N106" s="7"/>
      <c r="O106" s="7"/>
      <c r="P106" s="7"/>
      <c r="Q106" s="7"/>
      <c r="R106" s="7"/>
      <c r="S106" s="40"/>
      <c r="T106" s="41"/>
      <c r="U106" s="41"/>
      <c r="V106" s="49"/>
      <c r="W106" s="47"/>
      <c r="X106" s="33"/>
      <c r="Y106" s="27"/>
      <c r="Z106" s="28"/>
      <c r="AA106" s="46"/>
      <c r="AB106" s="12"/>
      <c r="AC106" s="33"/>
      <c r="AD106" s="29"/>
      <c r="AE106" s="51"/>
      <c r="AF106" s="33"/>
      <c r="AG106" s="158"/>
      <c r="AI106" s="168"/>
    </row>
    <row r="107" spans="1:35" s="6" customFormat="1" ht="12.75">
      <c r="A107" s="157"/>
      <c r="B107" s="11"/>
      <c r="C107" s="11"/>
      <c r="E107" s="31"/>
      <c r="F107" s="10"/>
      <c r="G107" s="186"/>
      <c r="H107" s="11"/>
      <c r="I107" s="11"/>
      <c r="J107" s="11"/>
      <c r="K107" s="7"/>
      <c r="L107" s="7"/>
      <c r="M107" s="7"/>
      <c r="N107" s="7"/>
      <c r="O107" s="7"/>
      <c r="P107" s="7"/>
      <c r="Q107" s="7"/>
      <c r="R107" s="7"/>
      <c r="S107" s="40"/>
      <c r="T107" s="41"/>
      <c r="U107" s="41"/>
      <c r="V107" s="49"/>
      <c r="W107" s="47"/>
      <c r="X107" s="33"/>
      <c r="Y107" s="27"/>
      <c r="Z107" s="28"/>
      <c r="AA107" s="46"/>
      <c r="AB107" s="12"/>
      <c r="AC107" s="33"/>
      <c r="AD107" s="29"/>
      <c r="AE107" s="51"/>
      <c r="AF107" s="33"/>
      <c r="AG107" s="158"/>
      <c r="AI107" s="168"/>
    </row>
    <row r="108" spans="1:35" s="6" customFormat="1" ht="12.75">
      <c r="A108" s="157"/>
      <c r="B108" s="11"/>
      <c r="C108" s="11"/>
      <c r="E108" s="31"/>
      <c r="F108" s="10"/>
      <c r="G108" s="186"/>
      <c r="H108" s="11"/>
      <c r="I108" s="11"/>
      <c r="J108" s="11"/>
      <c r="K108" s="7"/>
      <c r="L108" s="7"/>
      <c r="M108" s="7"/>
      <c r="N108" s="7"/>
      <c r="O108" s="7"/>
      <c r="P108" s="7"/>
      <c r="Q108" s="7"/>
      <c r="R108" s="7"/>
      <c r="S108" s="40"/>
      <c r="T108" s="41"/>
      <c r="U108" s="41"/>
      <c r="V108" s="49"/>
      <c r="W108" s="47"/>
      <c r="X108" s="33"/>
      <c r="Y108" s="27"/>
      <c r="Z108" s="28"/>
      <c r="AA108" s="46"/>
      <c r="AB108" s="12"/>
      <c r="AC108" s="33"/>
      <c r="AD108" s="29"/>
      <c r="AE108" s="51"/>
      <c r="AF108" s="33"/>
      <c r="AG108" s="158"/>
      <c r="AI108" s="168"/>
    </row>
    <row r="109" spans="1:35" s="6" customFormat="1" ht="12.75">
      <c r="A109" s="157"/>
      <c r="B109" s="11"/>
      <c r="C109" s="11"/>
      <c r="E109" s="31"/>
      <c r="F109" s="10"/>
      <c r="G109" s="186"/>
      <c r="H109" s="11"/>
      <c r="I109" s="11"/>
      <c r="J109" s="11"/>
      <c r="K109" s="7"/>
      <c r="L109" s="7"/>
      <c r="M109" s="7"/>
      <c r="N109" s="7"/>
      <c r="O109" s="7"/>
      <c r="P109" s="7"/>
      <c r="Q109" s="7"/>
      <c r="R109" s="7"/>
      <c r="S109" s="40"/>
      <c r="T109" s="41"/>
      <c r="U109" s="41"/>
      <c r="V109" s="49"/>
      <c r="W109" s="47"/>
      <c r="X109" s="33"/>
      <c r="Y109" s="27"/>
      <c r="Z109" s="28"/>
      <c r="AA109" s="46"/>
      <c r="AB109" s="12"/>
      <c r="AC109" s="33"/>
      <c r="AD109" s="29"/>
      <c r="AE109" s="51"/>
      <c r="AF109" s="33"/>
      <c r="AG109" s="158"/>
      <c r="AI109" s="168"/>
    </row>
    <row r="110" spans="1:35" s="6" customFormat="1" ht="12.75">
      <c r="A110" s="157"/>
      <c r="B110" s="11"/>
      <c r="C110" s="11"/>
      <c r="E110" s="31"/>
      <c r="F110" s="10"/>
      <c r="G110" s="186"/>
      <c r="H110" s="11"/>
      <c r="I110" s="11"/>
      <c r="J110" s="11"/>
      <c r="K110" s="7"/>
      <c r="L110" s="7"/>
      <c r="M110" s="7"/>
      <c r="N110" s="7"/>
      <c r="O110" s="7"/>
      <c r="P110" s="7"/>
      <c r="Q110" s="7"/>
      <c r="R110" s="7"/>
      <c r="S110" s="40"/>
      <c r="T110" s="41"/>
      <c r="U110" s="41"/>
      <c r="V110" s="49"/>
      <c r="W110" s="47"/>
      <c r="X110" s="33"/>
      <c r="Y110" s="27"/>
      <c r="Z110" s="28"/>
      <c r="AA110" s="46"/>
      <c r="AB110" s="12"/>
      <c r="AC110" s="33"/>
      <c r="AD110" s="29"/>
      <c r="AE110" s="51"/>
      <c r="AF110" s="33"/>
      <c r="AG110" s="158"/>
      <c r="AI110" s="168"/>
    </row>
    <row r="111" spans="1:35" s="6" customFormat="1" ht="12.75">
      <c r="A111" s="159"/>
      <c r="B111" s="10"/>
      <c r="C111" s="10"/>
      <c r="E111" s="39"/>
      <c r="F111" s="10"/>
      <c r="G111" s="186"/>
      <c r="H111" s="10"/>
      <c r="I111" s="10"/>
      <c r="J111" s="10"/>
      <c r="S111" s="40"/>
      <c r="T111" s="41"/>
      <c r="U111" s="41"/>
      <c r="V111" s="50"/>
      <c r="W111" s="34"/>
      <c r="X111" s="43"/>
      <c r="Z111" s="42"/>
      <c r="AA111" s="45"/>
      <c r="AB111" s="40"/>
      <c r="AC111" s="43"/>
      <c r="AD111" s="10"/>
      <c r="AE111" s="52"/>
      <c r="AF111" s="43"/>
      <c r="AG111" s="158"/>
      <c r="AI111" s="168"/>
    </row>
    <row r="112" spans="1:35" s="6" customFormat="1" ht="12.75">
      <c r="A112" s="159"/>
      <c r="B112" s="10"/>
      <c r="C112" s="10"/>
      <c r="E112" s="39"/>
      <c r="F112" s="10"/>
      <c r="G112" s="186"/>
      <c r="H112" s="10"/>
      <c r="I112" s="10"/>
      <c r="J112" s="10"/>
      <c r="S112" s="40"/>
      <c r="T112" s="41"/>
      <c r="U112" s="41"/>
      <c r="V112" s="50"/>
      <c r="W112" s="34"/>
      <c r="X112" s="43"/>
      <c r="Z112" s="42"/>
      <c r="AA112" s="45"/>
      <c r="AB112" s="40"/>
      <c r="AC112" s="43"/>
      <c r="AD112" s="10"/>
      <c r="AE112" s="52"/>
      <c r="AF112" s="43"/>
      <c r="AG112" s="158"/>
      <c r="AI112" s="168"/>
    </row>
    <row r="113" spans="1:35" s="6" customFormat="1" ht="12.75">
      <c r="A113" s="159"/>
      <c r="B113" s="10"/>
      <c r="C113" s="10"/>
      <c r="E113" s="39"/>
      <c r="F113" s="10"/>
      <c r="G113" s="186"/>
      <c r="H113" s="10"/>
      <c r="I113" s="10"/>
      <c r="J113" s="10"/>
      <c r="S113" s="40"/>
      <c r="T113" s="41"/>
      <c r="U113" s="41"/>
      <c r="V113" s="50"/>
      <c r="W113" s="34"/>
      <c r="X113" s="43"/>
      <c r="Z113" s="42"/>
      <c r="AA113" s="45"/>
      <c r="AB113" s="40"/>
      <c r="AC113" s="43"/>
      <c r="AD113" s="10"/>
      <c r="AE113" s="52"/>
      <c r="AF113" s="43"/>
      <c r="AG113" s="158"/>
      <c r="AI113" s="168"/>
    </row>
    <row r="114" spans="1:35" s="6" customFormat="1" ht="12.75">
      <c r="A114" s="159"/>
      <c r="B114" s="10"/>
      <c r="C114" s="10"/>
      <c r="E114" s="39"/>
      <c r="F114" s="10"/>
      <c r="G114" s="186"/>
      <c r="H114" s="10"/>
      <c r="I114" s="10"/>
      <c r="J114" s="10"/>
      <c r="S114" s="40"/>
      <c r="T114" s="41"/>
      <c r="U114" s="41"/>
      <c r="V114" s="50"/>
      <c r="W114" s="34"/>
      <c r="X114" s="43"/>
      <c r="Z114" s="42"/>
      <c r="AA114" s="45"/>
      <c r="AB114" s="40"/>
      <c r="AC114" s="43"/>
      <c r="AD114" s="10"/>
      <c r="AE114" s="52"/>
      <c r="AF114" s="43"/>
      <c r="AG114" s="158"/>
      <c r="AI114" s="168"/>
    </row>
    <row r="115" spans="1:35" s="6" customFormat="1" ht="12.75">
      <c r="A115" s="159"/>
      <c r="B115" s="10"/>
      <c r="C115" s="10"/>
      <c r="E115" s="39"/>
      <c r="F115" s="10"/>
      <c r="G115" s="186"/>
      <c r="H115" s="10"/>
      <c r="I115" s="10"/>
      <c r="J115" s="10"/>
      <c r="S115" s="40"/>
      <c r="T115" s="41"/>
      <c r="U115" s="41"/>
      <c r="V115" s="50"/>
      <c r="W115" s="34"/>
      <c r="X115" s="43"/>
      <c r="Z115" s="42"/>
      <c r="AA115" s="45"/>
      <c r="AB115" s="40"/>
      <c r="AC115" s="43"/>
      <c r="AD115" s="10"/>
      <c r="AE115" s="52"/>
      <c r="AF115" s="43"/>
      <c r="AG115" s="158"/>
      <c r="AI115" s="168"/>
    </row>
    <row r="116" spans="1:35" s="6" customFormat="1" ht="12.75">
      <c r="A116" s="159"/>
      <c r="B116" s="10"/>
      <c r="C116" s="10"/>
      <c r="E116" s="39"/>
      <c r="F116" s="10"/>
      <c r="G116" s="186"/>
      <c r="H116" s="10"/>
      <c r="I116" s="10"/>
      <c r="J116" s="10"/>
      <c r="S116" s="40"/>
      <c r="T116" s="41"/>
      <c r="U116" s="41"/>
      <c r="V116" s="50"/>
      <c r="W116" s="34"/>
      <c r="X116" s="43"/>
      <c r="Z116" s="42"/>
      <c r="AA116" s="45"/>
      <c r="AB116" s="40"/>
      <c r="AC116" s="43"/>
      <c r="AD116" s="10"/>
      <c r="AE116" s="52"/>
      <c r="AF116" s="43"/>
      <c r="AG116" s="158"/>
      <c r="AI116" s="168"/>
    </row>
    <row r="117" spans="1:35" s="6" customFormat="1" ht="12.75">
      <c r="A117" s="159"/>
      <c r="B117" s="10"/>
      <c r="C117" s="10"/>
      <c r="E117" s="39"/>
      <c r="F117" s="10"/>
      <c r="G117" s="186"/>
      <c r="H117" s="10"/>
      <c r="I117" s="10"/>
      <c r="J117" s="10"/>
      <c r="S117" s="40"/>
      <c r="T117" s="41"/>
      <c r="U117" s="41"/>
      <c r="V117" s="50"/>
      <c r="W117" s="34"/>
      <c r="X117" s="43"/>
      <c r="Z117" s="42"/>
      <c r="AA117" s="45"/>
      <c r="AB117" s="40"/>
      <c r="AC117" s="43"/>
      <c r="AD117" s="10"/>
      <c r="AE117" s="52"/>
      <c r="AF117" s="43"/>
      <c r="AG117" s="158"/>
      <c r="AI117" s="168"/>
    </row>
    <row r="118" spans="1:35" s="6" customFormat="1" ht="12.75">
      <c r="A118" s="159"/>
      <c r="B118" s="10"/>
      <c r="C118" s="10"/>
      <c r="E118" s="39"/>
      <c r="F118" s="10"/>
      <c r="G118" s="186"/>
      <c r="H118" s="10"/>
      <c r="I118" s="10"/>
      <c r="J118" s="10"/>
      <c r="S118" s="40"/>
      <c r="T118" s="41"/>
      <c r="U118" s="41"/>
      <c r="V118" s="50"/>
      <c r="W118" s="34"/>
      <c r="X118" s="43"/>
      <c r="Z118" s="42"/>
      <c r="AA118" s="45"/>
      <c r="AB118" s="40"/>
      <c r="AC118" s="43"/>
      <c r="AD118" s="10"/>
      <c r="AE118" s="52"/>
      <c r="AF118" s="43"/>
      <c r="AG118" s="158"/>
      <c r="AI118" s="168"/>
    </row>
    <row r="119" spans="1:35" s="6" customFormat="1" ht="12.75">
      <c r="A119" s="159"/>
      <c r="B119" s="10"/>
      <c r="C119" s="10"/>
      <c r="E119" s="39"/>
      <c r="F119" s="10"/>
      <c r="G119" s="186"/>
      <c r="H119" s="10"/>
      <c r="I119" s="10"/>
      <c r="J119" s="10"/>
      <c r="S119" s="40"/>
      <c r="T119" s="41"/>
      <c r="U119" s="41"/>
      <c r="V119" s="50"/>
      <c r="W119" s="34"/>
      <c r="X119" s="43"/>
      <c r="Z119" s="42"/>
      <c r="AA119" s="45"/>
      <c r="AB119" s="40"/>
      <c r="AC119" s="43"/>
      <c r="AD119" s="10"/>
      <c r="AE119" s="52"/>
      <c r="AF119" s="43"/>
      <c r="AG119" s="158"/>
      <c r="AI119" s="168"/>
    </row>
    <row r="120" spans="1:35" s="6" customFormat="1" ht="12.75">
      <c r="A120" s="159"/>
      <c r="B120" s="10"/>
      <c r="C120" s="10"/>
      <c r="E120" s="39"/>
      <c r="F120" s="10"/>
      <c r="G120" s="186"/>
      <c r="H120" s="10"/>
      <c r="I120" s="10"/>
      <c r="J120" s="10"/>
      <c r="S120" s="40"/>
      <c r="T120" s="41"/>
      <c r="U120" s="41"/>
      <c r="V120" s="50"/>
      <c r="W120" s="34"/>
      <c r="X120" s="43"/>
      <c r="Z120" s="42"/>
      <c r="AA120" s="45"/>
      <c r="AB120" s="40"/>
      <c r="AC120" s="43"/>
      <c r="AD120" s="10"/>
      <c r="AE120" s="52"/>
      <c r="AF120" s="43"/>
      <c r="AG120" s="158"/>
      <c r="AI120" s="168"/>
    </row>
    <row r="121" spans="1:35" s="6" customFormat="1" ht="12.75">
      <c r="A121" s="159"/>
      <c r="B121" s="10"/>
      <c r="C121" s="10"/>
      <c r="E121" s="39"/>
      <c r="F121" s="10"/>
      <c r="G121" s="186"/>
      <c r="H121" s="10"/>
      <c r="I121" s="10"/>
      <c r="J121" s="10"/>
      <c r="S121" s="40"/>
      <c r="T121" s="41"/>
      <c r="U121" s="41"/>
      <c r="V121" s="50"/>
      <c r="W121" s="34"/>
      <c r="X121" s="43"/>
      <c r="Z121" s="42"/>
      <c r="AA121" s="45"/>
      <c r="AB121" s="40"/>
      <c r="AC121" s="43"/>
      <c r="AD121" s="10"/>
      <c r="AE121" s="52"/>
      <c r="AF121" s="43"/>
      <c r="AG121" s="158"/>
      <c r="AI121" s="168"/>
    </row>
  </sheetData>
  <mergeCells count="5">
    <mergeCell ref="Y1:AC1"/>
    <mergeCell ref="V1:X1"/>
    <mergeCell ref="AD1:AG1"/>
    <mergeCell ref="A1:F1"/>
    <mergeCell ref="H1:T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2.75"/>
  <cols>
    <col min="1" max="5" width="8.00390625" style="26" customWidth="1"/>
    <col min="6" max="6" width="13.75390625" style="164" customWidth="1"/>
    <col min="7" max="7" width="13.25390625" style="164" customWidth="1"/>
    <col min="8" max="16384" width="8.00390625" style="26" customWidth="1"/>
  </cols>
  <sheetData>
    <row r="1" spans="1:6" ht="12.75">
      <c r="A1" s="195" t="s">
        <v>35</v>
      </c>
      <c r="B1" s="1"/>
      <c r="F1" s="163" t="s">
        <v>115</v>
      </c>
    </row>
    <row r="3" spans="6:7" ht="12.75">
      <c r="F3" s="190" t="s">
        <v>201</v>
      </c>
      <c r="G3" s="187" t="s">
        <v>41</v>
      </c>
    </row>
    <row r="4" spans="1:7" ht="12.75">
      <c r="A4" s="66">
        <v>0</v>
      </c>
      <c r="B4" s="66">
        <v>0</v>
      </c>
      <c r="F4" s="191" t="s">
        <v>42</v>
      </c>
      <c r="G4" s="188" t="s">
        <v>43</v>
      </c>
    </row>
    <row r="5" spans="1:7" ht="12.75">
      <c r="A5" s="1">
        <v>1600</v>
      </c>
      <c r="B5" s="1">
        <v>1600</v>
      </c>
      <c r="F5" s="193" t="s">
        <v>45</v>
      </c>
      <c r="G5" s="194" t="s">
        <v>45</v>
      </c>
    </row>
    <row r="6" spans="1:7" ht="12.75">
      <c r="A6" s="1"/>
      <c r="B6" s="1"/>
      <c r="F6" s="29">
        <v>0</v>
      </c>
      <c r="G6" s="11">
        <v>0</v>
      </c>
    </row>
    <row r="7" spans="1:7" ht="12.75">
      <c r="A7" s="1"/>
      <c r="B7" s="1"/>
      <c r="F7" s="29">
        <v>426.5</v>
      </c>
      <c r="G7" s="11">
        <v>14.4</v>
      </c>
    </row>
    <row r="8" spans="1:7" ht="12.75">
      <c r="A8" s="1">
        <v>0</v>
      </c>
      <c r="B8" s="1">
        <v>0</v>
      </c>
      <c r="F8" s="29">
        <v>2000</v>
      </c>
      <c r="G8" s="11">
        <f>+(((G9-G7)/(F9-F7))*(F8-F7))+G7</f>
        <v>16.463871344862493</v>
      </c>
    </row>
    <row r="9" spans="1:7" ht="12.75">
      <c r="A9" s="1">
        <v>35</v>
      </c>
      <c r="B9" s="1">
        <v>35</v>
      </c>
      <c r="F9" s="192">
        <v>7440.6</v>
      </c>
      <c r="G9" s="189">
        <v>23.6</v>
      </c>
    </row>
    <row r="10" spans="1:2" ht="12.75">
      <c r="A10" s="1"/>
      <c r="B10" s="1"/>
    </row>
    <row r="11" spans="1:2" ht="12.75">
      <c r="A11" s="1">
        <v>0</v>
      </c>
      <c r="B11" s="1">
        <v>-5</v>
      </c>
    </row>
    <row r="12" spans="1:2" ht="12.75">
      <c r="A12" s="1">
        <v>35</v>
      </c>
      <c r="B12" s="1">
        <v>30</v>
      </c>
    </row>
    <row r="13" spans="1:2" ht="12.75">
      <c r="A13" s="1"/>
      <c r="B13"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benedict</cp:lastModifiedBy>
  <cp:lastPrinted>2002-08-14T17:40:49Z</cp:lastPrinted>
  <dcterms:created xsi:type="dcterms:W3CDTF">2001-12-25T18:32:43Z</dcterms:created>
  <dcterms:modified xsi:type="dcterms:W3CDTF">2003-06-02T22:22:49Z</dcterms:modified>
  <cp:category/>
  <cp:version/>
  <cp:contentType/>
  <cp:contentStatus/>
</cp:coreProperties>
</file>