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4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20.xml" ContentType="application/vnd.openxmlformats-officedocument.drawing+xml"/>
  <Override PartName="/xl/chartsheets/sheet10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075" windowHeight="4815" tabRatio="926" activeTab="0"/>
  </bookViews>
  <sheets>
    <sheet name="README" sheetId="1" r:id="rId1"/>
    <sheet name="APP VEL DATA" sheetId="2" r:id="rId2"/>
    <sheet name="BR VEL DATA" sheetId="3" r:id="rId3"/>
    <sheet name="PLOT DATA" sheetId="4" r:id="rId4"/>
    <sheet name="ABUTMENT PLOT" sheetId="5" r:id="rId5"/>
    <sheet name="CALC" sheetId="6" r:id="rId6"/>
    <sheet name="ENVELOPES" sheetId="7" r:id="rId7"/>
    <sheet name="Fig 1" sheetId="8" r:id="rId8"/>
    <sheet name="Fig 2" sheetId="9" r:id="rId9"/>
    <sheet name="Fig 3" sheetId="10" r:id="rId10"/>
    <sheet name="Fig 4" sheetId="11" r:id="rId11"/>
    <sheet name="Fig 5" sheetId="12" r:id="rId12"/>
    <sheet name="Fig 6" sheetId="13" r:id="rId13"/>
    <sheet name="Fig 7" sheetId="14" r:id="rId14"/>
    <sheet name="Fig 8" sheetId="15" r:id="rId15"/>
    <sheet name="Fig 9" sheetId="16" r:id="rId16"/>
    <sheet name="Fig 10" sheetId="17" r:id="rId17"/>
  </sheets>
  <definedNames>
    <definedName name="_xlnm.Print_Area" localSheetId="0">'README'!$A$1:$M$56</definedName>
  </definedNames>
  <calcPr fullCalcOnLoad="1"/>
</workbook>
</file>

<file path=xl/sharedStrings.xml><?xml version="1.0" encoding="utf-8"?>
<sst xmlns="http://schemas.openxmlformats.org/spreadsheetml/2006/main" count="1860" uniqueCount="329">
  <si>
    <t>COUNTY</t>
  </si>
  <si>
    <t>STREAM</t>
  </si>
  <si>
    <t>BRIDGENO</t>
  </si>
  <si>
    <t>Q100</t>
  </si>
  <si>
    <t>SC</t>
  </si>
  <si>
    <t>I</t>
  </si>
  <si>
    <t>US</t>
  </si>
  <si>
    <t>S</t>
  </si>
  <si>
    <t>Chesterfield</t>
  </si>
  <si>
    <t>Thompson Creek</t>
  </si>
  <si>
    <t>Kershaw</t>
  </si>
  <si>
    <t>Station</t>
  </si>
  <si>
    <t>Area</t>
  </si>
  <si>
    <t>Velocity</t>
  </si>
  <si>
    <t>Number</t>
  </si>
  <si>
    <t>Road Number:</t>
  </si>
  <si>
    <t>Road Type:</t>
  </si>
  <si>
    <t>County:</t>
  </si>
  <si>
    <t>Stream:</t>
  </si>
  <si>
    <t>Bridge Number:</t>
  </si>
  <si>
    <t>MULTIPLE BRIDGE</t>
  </si>
  <si>
    <t>LOCATION OF BRIDGE ON APPROACH SECTION</t>
  </si>
  <si>
    <t>Approach Station</t>
  </si>
  <si>
    <t>arbitrary plot point</t>
  </si>
  <si>
    <t>APPROACH TUBE DATA FROM WSPRO MODEL</t>
  </si>
  <si>
    <t>LOCATION OF SLICE ON APPROACH SECTION</t>
  </si>
  <si>
    <t>LEFT</t>
  </si>
  <si>
    <t>RIGHT</t>
  </si>
  <si>
    <t>ADJUSTMENT TO BRIDGE STATION FOR PROJECTION ONTO APPROACH</t>
  </si>
  <si>
    <t>N</t>
  </si>
  <si>
    <t>Y</t>
  </si>
  <si>
    <t>Row Number from "BRIDGE VELOCITY DATA" sheet =</t>
  </si>
  <si>
    <t>APPROACH</t>
  </si>
  <si>
    <t>BRIDGE</t>
  </si>
  <si>
    <t>LAB</t>
  </si>
  <si>
    <t>RAB</t>
  </si>
  <si>
    <t>STATION OF TOE ON APPROACH</t>
  </si>
  <si>
    <t>TUBE NUMBER OF TOE ON APPROACH</t>
  </si>
  <si>
    <t>WIDTH OF TUBE IN WHICH TOE RESIDES</t>
  </si>
  <si>
    <t>NUMBER OF FULL AND PARTIAL BLOCKED TUBES</t>
  </si>
  <si>
    <t>ONE-TO-ONE LINE</t>
  </si>
  <si>
    <t>NUMBER OF TUBES TO DROP BY VISUAL INSPECTION</t>
  </si>
  <si>
    <t>NUMBER OF OBSERVATIONS:</t>
  </si>
  <si>
    <t>ROW NUMBER:</t>
  </si>
  <si>
    <t>LEFT AND RIGHT ABUTMENT LENGTHS (MODIFIED BY NUMBER OF TUBES X WIDTH OF TUBE AT TOE)</t>
  </si>
  <si>
    <t>LEFT AND RIGHT ABUTMENT LENGTHS (MODIFIED BY visual inspection)</t>
  </si>
  <si>
    <t xml:space="preserve">OBSERVED </t>
  </si>
  <si>
    <t>LENGTH</t>
  </si>
  <si>
    <t>SCOUR</t>
  </si>
  <si>
    <t>(feet squared)</t>
  </si>
  <si>
    <t>(feet)</t>
  </si>
  <si>
    <t>(feet per second)</t>
  </si>
  <si>
    <t>LOCATION OF SCOUR</t>
  </si>
  <si>
    <t>OBSERVED SCOUR DEPTH</t>
  </si>
  <si>
    <t>FLOW CONDITION</t>
  </si>
  <si>
    <t>ABUTMENT TYPE</t>
  </si>
  <si>
    <t>K1         SHAPE FACTOR</t>
  </si>
  <si>
    <t>K2         SKEW FACTOR</t>
  </si>
  <si>
    <t>FROUDE NUMBER FOR BLOCKED FLOW</t>
  </si>
  <si>
    <t>LEFT STATION FOR TUBE 1</t>
  </si>
  <si>
    <t>LEFT STATION FOR TUBE 2</t>
  </si>
  <si>
    <t>LEFT STATION FOR TUBE 3</t>
  </si>
  <si>
    <t>LEFT STATION FOR TUBE 4</t>
  </si>
  <si>
    <t>LEFT STATION FOR TUBE 5</t>
  </si>
  <si>
    <t>LEFT STATION FOR TUBE 6</t>
  </si>
  <si>
    <t>LEFT STATION FOR TUBE 7</t>
  </si>
  <si>
    <t>LEFT STATION FOR TUBE 8</t>
  </si>
  <si>
    <t>LEFT STATION FOR TUBE 9</t>
  </si>
  <si>
    <t>LEFT STATION FOR TUBE 10</t>
  </si>
  <si>
    <t>LEFT STATION FOR TUBE 11</t>
  </si>
  <si>
    <t>LEFT STATION FOR TUBE 12</t>
  </si>
  <si>
    <t>LEFT STATION FOR TUBE 13</t>
  </si>
  <si>
    <t>LEFT STATION FOR TUBE 14</t>
  </si>
  <si>
    <t>LEFT STATION FOR TUBE 15</t>
  </si>
  <si>
    <t>LEFT STATION FOR TUBE 16</t>
  </si>
  <si>
    <t>LEFT STATION FOR TUBE 17</t>
  </si>
  <si>
    <t>LEFT STATION FOR TUBE 18</t>
  </si>
  <si>
    <t>LEFT STATION FOR TUBE 19</t>
  </si>
  <si>
    <t>LEFT STATION FOR TUBE 20</t>
  </si>
  <si>
    <t>RIGHT STATION FOR TUBE 20</t>
  </si>
  <si>
    <t>ORIGINAL FROEHLICH (1989) EQUATION</t>
  </si>
  <si>
    <t>SITE IDENTIFICATION</t>
  </si>
  <si>
    <t>Y = yes          N = no</t>
  </si>
  <si>
    <t>LAB = left abutment   RAB = right abutment</t>
  </si>
  <si>
    <t>FIELD OBSERVATION</t>
  </si>
  <si>
    <t>arbitrary point</t>
  </si>
  <si>
    <t>SELECTED METHOD</t>
  </si>
  <si>
    <t>DESCRIPTION OF WORKSHEETS:</t>
  </si>
  <si>
    <t>APP VEL DATA:</t>
  </si>
  <si>
    <t>BRIDGE VEL DATA:</t>
  </si>
  <si>
    <t>PLOT DATA:</t>
  </si>
  <si>
    <t>CALC:</t>
  </si>
  <si>
    <t>Fig 1:</t>
  </si>
  <si>
    <t>Fig 2:</t>
  </si>
  <si>
    <t>Fig 3:</t>
  </si>
  <si>
    <t>Fig 4:</t>
  </si>
  <si>
    <t>Fig 5:</t>
  </si>
  <si>
    <t>Fig 6:</t>
  </si>
  <si>
    <t>ENVELOPES:</t>
  </si>
  <si>
    <t>ABUTMENT PLOT:</t>
  </si>
  <si>
    <t>SELECTED REFERENCES</t>
  </si>
  <si>
    <t xml:space="preserve">Froehlich, D.C., 1989, Local scour at bridge abutments: Hydraulic Engineering, Proceedings of the 1989 National Conference on </t>
  </si>
  <si>
    <t>Hydraulic Engineering: New York, American Society of Civil Engineering, p. 13-18.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</si>
  <si>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</si>
  <si>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</si>
  <si>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ROAD TYPE</t>
  </si>
  <si>
    <t>ROAD NUMBER</t>
  </si>
  <si>
    <t>SOUTH CAROLINA DEPARTMENT OF TRANSPORTATION BRIDGE NUMBER</t>
  </si>
  <si>
    <t>CROSS SECTION</t>
  </si>
  <si>
    <t>WATER-SURFACE ELEVATION</t>
  </si>
  <si>
    <t>STATION FOR LEFT EDGE OF WATER</t>
  </si>
  <si>
    <t>STATION FOR RIGHT EDGE OF WATER</t>
  </si>
  <si>
    <t>FLOW</t>
  </si>
  <si>
    <t>AVERAGE FLOW VELOCITY</t>
  </si>
  <si>
    <t>STATION AT LEFT EDGE OF SLICE</t>
  </si>
  <si>
    <t>STATION AT RIGHT EDGE OF SLICE</t>
  </si>
  <si>
    <t>AREA FOR TUBE          1</t>
  </si>
  <si>
    <t>AVERAGE VELOCITY FOR TUBE 1</t>
  </si>
  <si>
    <t>AREA FOR TUBE          2</t>
  </si>
  <si>
    <t>AVERAGE VELOCITY FOR TUBE 2</t>
  </si>
  <si>
    <t>AREA FOR TUBE          3</t>
  </si>
  <si>
    <t>AVERAGE VELOCITY FOR TUBE 3</t>
  </si>
  <si>
    <t>AREA FOR TUBE          4</t>
  </si>
  <si>
    <t>AVERAGE VELOCITY FOR TUBE 4</t>
  </si>
  <si>
    <t>AREA FOR TUBE          5</t>
  </si>
  <si>
    <t>AVERAGE VELOCITY FOR TUBE 5</t>
  </si>
  <si>
    <t>AREA FOR TUBE          6</t>
  </si>
  <si>
    <t>AVERAGE VELOCITY FOR TUBE 6</t>
  </si>
  <si>
    <t>AREA FOR TUBE          7</t>
  </si>
  <si>
    <t>AVERAGE VELOCITY FOR TUBE 7</t>
  </si>
  <si>
    <t>AREA FOR TUBE          8</t>
  </si>
  <si>
    <t>AVERAGE VELOCITY FOR TUBE 8</t>
  </si>
  <si>
    <t>AREA FOR TUBE          9</t>
  </si>
  <si>
    <t>AVERAGE VELOCITY FOR TUBE 9</t>
  </si>
  <si>
    <t>AREA FOR TUBE          10</t>
  </si>
  <si>
    <t>AVERAGE VELOCITY FOR TUBE 10</t>
  </si>
  <si>
    <t>AREA FOR TUBE          11</t>
  </si>
  <si>
    <t>AVERAGE VELOCITY FOR TUBE 11</t>
  </si>
  <si>
    <t>AREA FOR TUBE          12</t>
  </si>
  <si>
    <t>AVERAGE VELOCITY FOR TUBE 12</t>
  </si>
  <si>
    <t>AREA FOR TUBE          13</t>
  </si>
  <si>
    <t>AVERAGE VELOCITY FOR TUBE 13</t>
  </si>
  <si>
    <t>AREA FOR TUBE          14</t>
  </si>
  <si>
    <t>AVERAGE VELOCITY FOR TUBE 14</t>
  </si>
  <si>
    <t>AREA FOR TUBE          15</t>
  </si>
  <si>
    <t>AVERAGE VELOCITY FOR TUBE 15</t>
  </si>
  <si>
    <t>AREA FOR TUBE          16</t>
  </si>
  <si>
    <t>AVERAGE VELOCITY FOR TUBE 16</t>
  </si>
  <si>
    <t>AREA FOR TUBE          17</t>
  </si>
  <si>
    <t>AVERAGE VELOCITY FOR TUBE 17</t>
  </si>
  <si>
    <t>AREA FOR TUBE          18</t>
  </si>
  <si>
    <t>AVERAGE VELOCITY FOR TUBE 18</t>
  </si>
  <si>
    <t>AREA FOR TUBE          19</t>
  </si>
  <si>
    <t>AVERAGE VELOCITY FOR TUBE 19</t>
  </si>
  <si>
    <t>AREA FOR TUBE          20</t>
  </si>
  <si>
    <t>AVERAGE VELOCITY FOR TUBE 20</t>
  </si>
  <si>
    <t>I - Interstate;                       US - United States Route;                            SC- South Carolina Route;                                         S - Secondary Road</t>
  </si>
  <si>
    <t>(cubic feet per second)</t>
  </si>
  <si>
    <t>Row Number from "APP VEL DATA" sheet =</t>
  </si>
  <si>
    <t>(feet per second divided by feet per second)</t>
  </si>
  <si>
    <t>FINAL METHOD USED TO MODIFY EMBANKMENT LENGTH</t>
  </si>
  <si>
    <t>EMBANKMENT LENGTH</t>
  </si>
  <si>
    <t>MODIFIED EMBANKMENT LENGTH</t>
  </si>
  <si>
    <t>MODIFIED EMBANKMENT LENGTH BY VISUAL INSPECTION</t>
  </si>
  <si>
    <t>1 = vertical             3 = spill through</t>
  </si>
  <si>
    <t>AVERAGE DEPTH OF FLOW BLOCKED BY EMBANKMENT</t>
  </si>
  <si>
    <t>EMBANKMENT SKEW</t>
  </si>
  <si>
    <t>AVERAGE VELOCITY OF FLOW BLOCKED BY EMBANKMENT</t>
  </si>
  <si>
    <t xml:space="preserve">MODIFIED EMBANKMENT LENGTHS </t>
  </si>
  <si>
    <t>FLOW BLOCKED BY EMBANKMENT</t>
  </si>
  <si>
    <t>AREA BLOCKED BY EMBANKMENT</t>
  </si>
  <si>
    <t>EMBANKMENT</t>
  </si>
  <si>
    <t>APPROACH SKEW</t>
  </si>
  <si>
    <t>Skewed Station</t>
  </si>
  <si>
    <t>Abbeville</t>
  </si>
  <si>
    <t>Little River</t>
  </si>
  <si>
    <t>014020100300</t>
  </si>
  <si>
    <t>Anderson</t>
  </si>
  <si>
    <t>Brushy Creek</t>
  </si>
  <si>
    <t>041008511200</t>
  </si>
  <si>
    <t>Rocky River</t>
  </si>
  <si>
    <t>047026300100</t>
  </si>
  <si>
    <t>Cherokee</t>
  </si>
  <si>
    <t>Buffalo Creek</t>
  </si>
  <si>
    <t>114000500200</t>
  </si>
  <si>
    <t>117034800100</t>
  </si>
  <si>
    <t>Chester</t>
  </si>
  <si>
    <t>Fishing Creek</t>
  </si>
  <si>
    <t>121007710700</t>
  </si>
  <si>
    <t>Turkey Creek</t>
  </si>
  <si>
    <t>124000900200</t>
  </si>
  <si>
    <t>124000901100</t>
  </si>
  <si>
    <t>Sandy River</t>
  </si>
  <si>
    <t>124007200200</t>
  </si>
  <si>
    <t>124009700100</t>
  </si>
  <si>
    <t>124021500200</t>
  </si>
  <si>
    <t>124022300100</t>
  </si>
  <si>
    <t>Rocky Creek</t>
  </si>
  <si>
    <t>124090100200</t>
  </si>
  <si>
    <t>134010900100</t>
  </si>
  <si>
    <t>Edgefield</t>
  </si>
  <si>
    <t>Horne Creek</t>
  </si>
  <si>
    <t>194023000500</t>
  </si>
  <si>
    <t>Fairfield</t>
  </si>
  <si>
    <t>Little Wateree Creek</t>
  </si>
  <si>
    <t>201007710600</t>
  </si>
  <si>
    <t>Big Wateree Creek</t>
  </si>
  <si>
    <t>201007710700</t>
  </si>
  <si>
    <t>Dutchmans Creek</t>
  </si>
  <si>
    <t>202002100200</t>
  </si>
  <si>
    <t>202002100400</t>
  </si>
  <si>
    <t>Wateree Creek</t>
  </si>
  <si>
    <t>204020000500</t>
  </si>
  <si>
    <t>Greenville</t>
  </si>
  <si>
    <t>Horse Pen Creek</t>
  </si>
  <si>
    <t>234041700200</t>
  </si>
  <si>
    <t>South Saluda River</t>
  </si>
  <si>
    <t>237004000100</t>
  </si>
  <si>
    <t>Reedy River</t>
  </si>
  <si>
    <t>237006800100</t>
  </si>
  <si>
    <t>Saluda River</t>
  </si>
  <si>
    <t>237012500100</t>
  </si>
  <si>
    <t>Greenwood</t>
  </si>
  <si>
    <t>Wilson Creek</t>
  </si>
  <si>
    <t>244024600200</t>
  </si>
  <si>
    <t>Granneys Quarter Creek</t>
  </si>
  <si>
    <t>282052100900</t>
  </si>
  <si>
    <t>White Oak Creek</t>
  </si>
  <si>
    <t>284009700300</t>
  </si>
  <si>
    <t>284009700400</t>
  </si>
  <si>
    <t>Laurens</t>
  </si>
  <si>
    <t>Enoree River</t>
  </si>
  <si>
    <t>304004900400</t>
  </si>
  <si>
    <t>304007200500</t>
  </si>
  <si>
    <t>307003600200</t>
  </si>
  <si>
    <t>307010200100</t>
  </si>
  <si>
    <t>307011200100</t>
  </si>
  <si>
    <t>307026300100</t>
  </si>
  <si>
    <t>McCormick</t>
  </si>
  <si>
    <t>Cuffeytown Creek</t>
  </si>
  <si>
    <t>334006700100</t>
  </si>
  <si>
    <t>Newberry</t>
  </si>
  <si>
    <t>Indian Creek</t>
  </si>
  <si>
    <t>362017600400</t>
  </si>
  <si>
    <t>364003400300</t>
  </si>
  <si>
    <t>367003200200</t>
  </si>
  <si>
    <t>367008100200</t>
  </si>
  <si>
    <t>Cannons Creek</t>
  </si>
  <si>
    <t>367029900100</t>
  </si>
  <si>
    <t>Oconee</t>
  </si>
  <si>
    <t>Colonels Fork Creek</t>
  </si>
  <si>
    <t>374001100500</t>
  </si>
  <si>
    <t>Coneross Creek</t>
  </si>
  <si>
    <t>374018300200</t>
  </si>
  <si>
    <t>Richland</t>
  </si>
  <si>
    <t>Crane Creek</t>
  </si>
  <si>
    <t>402032100200</t>
  </si>
  <si>
    <t>Saluda</t>
  </si>
  <si>
    <t>Red Bank Creek</t>
  </si>
  <si>
    <t>412037800100</t>
  </si>
  <si>
    <t>Little Saluda River</t>
  </si>
  <si>
    <t>412037800200</t>
  </si>
  <si>
    <t>Spartanburg</t>
  </si>
  <si>
    <t>South Tyger River</t>
  </si>
  <si>
    <t>422002900100</t>
  </si>
  <si>
    <t>424014600100</t>
  </si>
  <si>
    <t>424029600100</t>
  </si>
  <si>
    <t>427006200500</t>
  </si>
  <si>
    <t>427011800001</t>
  </si>
  <si>
    <t>427024200200</t>
  </si>
  <si>
    <t>Union</t>
  </si>
  <si>
    <t>444005600100</t>
  </si>
  <si>
    <t>447002200100</t>
  </si>
  <si>
    <t>York</t>
  </si>
  <si>
    <t>Bullocks Branch</t>
  </si>
  <si>
    <t>464009700300</t>
  </si>
  <si>
    <t>464032200300</t>
  </si>
  <si>
    <t>Tools Fork Creek</t>
  </si>
  <si>
    <t>464032200500</t>
  </si>
  <si>
    <t>Crowders Creek</t>
  </si>
  <si>
    <t>464055700200</t>
  </si>
  <si>
    <t>Taylors Creek</t>
  </si>
  <si>
    <t>467072100100</t>
  </si>
  <si>
    <t>Envelope of PIEDMONT Data</t>
  </si>
  <si>
    <t>LEFT AND RIGHT ABUTMENT LENGTHS (ORIGINAL)</t>
  </si>
  <si>
    <t>Positive skew points upstream                   -                 negative skew points downstream                          -                   (degrees)</t>
  </si>
  <si>
    <t>Fig 7:</t>
  </si>
  <si>
    <t>Fig 8:</t>
  </si>
  <si>
    <t>presented in the Fourth Edition of HEC-18 (Richardson and Davis, 2001)</t>
  </si>
  <si>
    <t>Compares the modified embankment length with the original embankment length.</t>
  </si>
  <si>
    <t>Fig 9:</t>
  </si>
  <si>
    <t>Fig 10:</t>
  </si>
  <si>
    <t>Contains the South Carolina field data envelope and one-to-one line used in figures 1 through 10.</t>
  </si>
  <si>
    <t>Shearman, J.O., 1990, User’s manual for WSPRO—A computer model for water-surface profile computations:</t>
  </si>
  <si>
    <t>Federal Highway Administration, Report no. FHWA-IP-89-027, 175 p.</t>
  </si>
  <si>
    <t>Contains hydraulic and velocity tube data generated by the WSPRO (Shearman, 1990) model for the approach cross section.</t>
  </si>
  <si>
    <t>Contains hydraulic and velocity tube data generated by the WSPRO (Shearman, 1990) model for the bridge cross section.</t>
  </si>
  <si>
    <t>Contains selected data used to develop graph on the "ABUTMENT PLOT" worksheet.</t>
  </si>
  <si>
    <t>Contains a graph showing the approach cross section velocity-distribution curve determined from the WSPRO velocity-tube</t>
  </si>
  <si>
    <t>width on the approach cross section.</t>
  </si>
  <si>
    <t>data.  The graph also shows the approximate location of the original and modified embankment lengths and the bridge top</t>
  </si>
  <si>
    <t xml:space="preserve">The graph for a given bridge site can be viewed by entering the number in cell   'D1' that corresponds to the row number </t>
  </si>
  <si>
    <t xml:space="preserve">on the "APP VEL DATA" worksheet in which the data for the bridge of interest resides.  This graph was used to visually </t>
  </si>
  <si>
    <t>determine regions of ineffective flow towards the edge of the floodplain.</t>
  </si>
  <si>
    <t>Field Observation:                                               Column  G</t>
  </si>
  <si>
    <t>columns in the following manner:</t>
  </si>
  <si>
    <t>Site identification:                                                Columns A through F</t>
  </si>
  <si>
    <t>Original Froehlich Equation:                                Columns H through U</t>
  </si>
  <si>
    <t>Compares the modified Froehlich equation (Richardson and Davis, 2001) with field observations.  Safety factor is included.</t>
  </si>
  <si>
    <t>Compares the modified Froehlich equation (Richardson and Davis, 2001) with field observations.  Safety factor is not included.</t>
  </si>
  <si>
    <t>Compares the modified Froehlich equation (Richardson and Davis, 2001) with the embankment-length envelope of the field data.  Safety factor is included.</t>
  </si>
  <si>
    <t>Compares the modified Froehlich equation (Richardson and Davis, 2001) with the embankment-length envelope of the field data.  Safety factor is not included.</t>
  </si>
  <si>
    <t>Compares the original Froehlich equation (Richardson and Davis, 2001)  with the modified Froehlich equation (Richardson and Davis, 2001).  Safety factor is included.</t>
  </si>
  <si>
    <t>Compares the original Froehlich equation (Richardson and Davis, 2001) with field observations.  Safety factor is included.</t>
  </si>
  <si>
    <t>Compares the original Froehlich equation (Richardson and Davis, 2001) with field observations.  Safety factor is not included.</t>
  </si>
  <si>
    <t>Compares the original Froehlich equation (Richardson and Davis, 2001) with the embankment-length envelope of the field data.  Safety factor is included.</t>
  </si>
  <si>
    <t>Compares the original Froehlich equation (Richardson and Davis, 2001) with the embankment-length envelope of the field data.  Safety factor is not included.</t>
  </si>
  <si>
    <t>METHOD 2                                                                                                             MODIFICATION OF EMBANKMENT LENGTH BY NUMBER OF TUBES BLOCKED TIMES WIDTH OF BLOCKED TUBE AT ABUTMENT TOE</t>
  </si>
  <si>
    <t>METHOD 1                                                   MODIFICATION OF EMBANKMENT LENGTH BY VISUAL INSPECTION</t>
  </si>
  <si>
    <t>Modified Froehlich Equation (Method 1):            Columns V through X</t>
  </si>
  <si>
    <t>Modified Froehlich Equation (Method 2):            Columns Y through AC</t>
  </si>
  <si>
    <t>Selection of Method 1 or 2 for final answer:       Columns AD through AG</t>
  </si>
  <si>
    <t>Enter row number here</t>
  </si>
  <si>
    <t xml:space="preserve">This spreadsheet calculates predicted abutment-scour depth using the original Froehlich equation and the modified Froehlich equation </t>
  </si>
  <si>
    <t xml:space="preserve">Contains the data and calculations used to compute the predicted abutment scour depths.  The data is organized by </t>
  </si>
  <si>
    <t>PREDICTED ABUTMENT SCOUR (FROEHLICH, 1989)</t>
  </si>
  <si>
    <t>PREDICTED ABUTMENT SCOUR (FROEHLICH, 1989)                    WITHOUT SAFETY FACTOR</t>
  </si>
  <si>
    <t>MODIFIED PREDICTED ABUTMENT SCOUR DEPTH</t>
  </si>
  <si>
    <t>MODIFIED PREDICTED ABUTMENT SCOUR DEPTH  WITHOUT SAFETY FACTOR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</si>
</sst>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00000000000"/>
  </numFmts>
  <fonts count="2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7.5"/>
      <color indexed="36"/>
      <name val="System"/>
      <family val="0"/>
    </font>
    <font>
      <u val="single"/>
      <sz val="7.5"/>
      <color indexed="12"/>
      <name val="System"/>
      <family val="0"/>
    </font>
    <font>
      <u val="single"/>
      <sz val="10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System"/>
      <family val="2"/>
    </font>
    <font>
      <sz val="10"/>
      <name val="Arial"/>
      <family val="0"/>
    </font>
    <font>
      <b/>
      <sz val="10"/>
      <name val="Arial"/>
      <family val="0"/>
    </font>
    <font>
      <sz val="10.5"/>
      <name val="Arial"/>
      <family val="2"/>
    </font>
    <font>
      <b/>
      <sz val="9.2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9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2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 locked="0"/>
    </xf>
    <xf numFmtId="0" fontId="10" fillId="0" borderId="0" xfId="23">
      <alignment/>
      <protection/>
    </xf>
    <xf numFmtId="167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170" fontId="0" fillId="0" borderId="1" xfId="0" applyNumberFormat="1" applyBorder="1" applyAlignment="1">
      <alignment horizontal="center"/>
    </xf>
    <xf numFmtId="167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167" fontId="0" fillId="0" borderId="0" xfId="0" applyNumberFormat="1" applyBorder="1" applyAlignment="1">
      <alignment/>
    </xf>
    <xf numFmtId="167" fontId="0" fillId="3" borderId="0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wrapText="1"/>
      <protection/>
    </xf>
    <xf numFmtId="1" fontId="9" fillId="0" borderId="11" xfId="0" applyNumberFormat="1" applyFont="1" applyFill="1" applyBorder="1" applyAlignment="1" applyProtection="1">
      <alignment horizontal="center" wrapText="1"/>
      <protection/>
    </xf>
    <xf numFmtId="167" fontId="9" fillId="0" borderId="11" xfId="0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/>
      <protection/>
    </xf>
    <xf numFmtId="1" fontId="9" fillId="0" borderId="4" xfId="0" applyNumberFormat="1" applyFont="1" applyFill="1" applyBorder="1" applyAlignment="1" applyProtection="1">
      <alignment horizontal="center"/>
      <protection/>
    </xf>
    <xf numFmtId="2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 applyProtection="1">
      <alignment/>
      <protection/>
    </xf>
    <xf numFmtId="167" fontId="9" fillId="0" borderId="4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/>
      <protection/>
    </xf>
    <xf numFmtId="2" fontId="9" fillId="0" borderId="4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 applyProtection="1">
      <alignment/>
      <protection locked="0"/>
    </xf>
    <xf numFmtId="167" fontId="0" fillId="0" borderId="4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>
      <alignment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7" fontId="0" fillId="0" borderId="4" xfId="0" applyNumberForma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 applyProtection="1">
      <alignment/>
      <protection locked="0"/>
    </xf>
    <xf numFmtId="167" fontId="0" fillId="0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 applyProtection="1">
      <alignment/>
      <protection locked="0"/>
    </xf>
    <xf numFmtId="167" fontId="0" fillId="0" borderId="4" xfId="0" applyNumberFormat="1" applyFont="1" applyFill="1" applyBorder="1" applyAlignment="1" applyProtection="1">
      <alignment/>
      <protection locked="0"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>
      <alignment/>
    </xf>
    <xf numFmtId="167" fontId="10" fillId="0" borderId="4" xfId="22" applyNumberFormat="1" applyFont="1" applyFill="1" applyBorder="1">
      <alignment/>
      <protection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7" fontId="1" fillId="3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top" wrapText="1"/>
    </xf>
    <xf numFmtId="0" fontId="9" fillId="0" borderId="16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Fill="1" applyBorder="1" applyAlignment="1" applyProtection="1">
      <alignment horizontal="center" vertical="top" wrapText="1"/>
      <protection/>
    </xf>
    <xf numFmtId="167" fontId="0" fillId="3" borderId="17" xfId="0" applyNumberForma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21" applyFont="1" applyBorder="1" applyAlignment="1">
      <alignment horizontal="center" vertical="top" wrapText="1"/>
      <protection/>
    </xf>
    <xf numFmtId="2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7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7" fontId="0" fillId="3" borderId="18" xfId="0" applyNumberForma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67" fontId="0" fillId="3" borderId="10" xfId="0" applyNumberFormat="1" applyFill="1" applyBorder="1" applyAlignment="1">
      <alignment horizontal="center" vertical="top" wrapText="1"/>
    </xf>
    <xf numFmtId="167" fontId="0" fillId="0" borderId="18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wrapText="1"/>
    </xf>
    <xf numFmtId="167" fontId="0" fillId="3" borderId="2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7" fontId="0" fillId="0" borderId="22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167" fontId="0" fillId="3" borderId="23" xfId="0" applyNumberFormat="1" applyFill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167" fontId="0" fillId="3" borderId="22" xfId="0" applyNumberFormat="1" applyFill="1" applyBorder="1" applyAlignment="1">
      <alignment horizontal="center" wrapText="1"/>
    </xf>
    <xf numFmtId="167" fontId="0" fillId="0" borderId="23" xfId="0" applyNumberForma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167" fontId="0" fillId="0" borderId="25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 horizontal="right"/>
    </xf>
    <xf numFmtId="1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23" applyFont="1" applyAlignment="1">
      <alignment horizontal="center"/>
      <protection/>
    </xf>
    <xf numFmtId="0" fontId="10" fillId="0" borderId="0" xfId="23" applyAlignment="1">
      <alignment horizontal="center"/>
      <protection/>
    </xf>
    <xf numFmtId="1" fontId="0" fillId="0" borderId="27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 wrapText="1"/>
    </xf>
    <xf numFmtId="1" fontId="0" fillId="0" borderId="4" xfId="0" applyNumberFormat="1" applyBorder="1" applyAlignment="1">
      <alignment/>
    </xf>
    <xf numFmtId="0" fontId="0" fillId="0" borderId="4" xfId="0" applyFill="1" applyBorder="1" applyAlignment="1" applyProtection="1">
      <alignment horizontal="center"/>
      <protection/>
    </xf>
    <xf numFmtId="167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67" fontId="9" fillId="0" borderId="16" xfId="0" applyNumberFormat="1" applyFont="1" applyFill="1" applyBorder="1" applyAlignment="1" applyProtection="1">
      <alignment horizontal="center" vertical="top" wrapText="1"/>
      <protection/>
    </xf>
    <xf numFmtId="2" fontId="9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>
      <alignment horizontal="center" wrapText="1"/>
    </xf>
    <xf numFmtId="1" fontId="0" fillId="0" borderId="16" xfId="0" applyNumberFormat="1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10" fillId="0" borderId="7" xfId="23" applyBorder="1" applyAlignment="1">
      <alignment horizontal="center"/>
      <protection/>
    </xf>
    <xf numFmtId="0" fontId="10" fillId="0" borderId="1" xfId="23" applyBorder="1" applyAlignment="1">
      <alignment horizontal="center"/>
      <protection/>
    </xf>
    <xf numFmtId="0" fontId="10" fillId="0" borderId="10" xfId="23" applyBorder="1" applyAlignment="1">
      <alignment horizontal="center"/>
      <protection/>
    </xf>
    <xf numFmtId="0" fontId="10" fillId="0" borderId="10" xfId="23" applyFont="1" applyBorder="1" applyAlignment="1">
      <alignment horizontal="center"/>
      <protection/>
    </xf>
    <xf numFmtId="0" fontId="10" fillId="0" borderId="28" xfId="23" applyFont="1" applyBorder="1" applyAlignment="1">
      <alignment horizontal="center"/>
      <protection/>
    </xf>
    <xf numFmtId="0" fontId="10" fillId="0" borderId="4" xfId="23" applyBorder="1" applyAlignment="1">
      <alignment horizontal="center"/>
      <protection/>
    </xf>
    <xf numFmtId="0" fontId="10" fillId="0" borderId="16" xfId="23" applyFont="1" applyBorder="1" applyAlignment="1">
      <alignment horizontal="center"/>
      <protection/>
    </xf>
    <xf numFmtId="0" fontId="10" fillId="0" borderId="16" xfId="23" applyBorder="1" applyAlignment="1">
      <alignment horizontal="center"/>
      <protection/>
    </xf>
    <xf numFmtId="0" fontId="6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3" borderId="8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wrapText="1"/>
    </xf>
    <xf numFmtId="0" fontId="0" fillId="3" borderId="2" xfId="0" applyFill="1" applyBorder="1" applyAlignment="1">
      <alignment/>
    </xf>
    <xf numFmtId="167" fontId="0" fillId="3" borderId="21" xfId="0" applyNumberFormat="1" applyFill="1" applyBorder="1" applyAlignment="1">
      <alignment horizontal="center" wrapText="1"/>
    </xf>
    <xf numFmtId="167" fontId="0" fillId="3" borderId="29" xfId="0" applyNumberFormat="1" applyFill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167" fontId="0" fillId="3" borderId="25" xfId="0" applyNumberFormat="1" applyFill="1" applyBorder="1" applyAlignment="1">
      <alignment/>
    </xf>
    <xf numFmtId="0" fontId="0" fillId="0" borderId="26" xfId="0" applyFill="1" applyBorder="1" applyAlignment="1">
      <alignment horizontal="center"/>
    </xf>
    <xf numFmtId="167" fontId="0" fillId="3" borderId="30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167" fontId="1" fillId="0" borderId="3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 18 (abut pied all abutlength)" xfId="21"/>
    <cellStyle name="Normal_Sheet1" xfId="22"/>
    <cellStyle name="Normal_young1.Piedmont.CW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2025"/>
          <c:w val="0.91475"/>
          <c:h val="0.663"/>
        </c:manualLayout>
      </c:layout>
      <c:scatterChart>
        <c:scatterStyle val="lineMarker"/>
        <c:varyColors val="0"/>
        <c:ser>
          <c:idx val="0"/>
          <c:order val="0"/>
          <c:tx>
            <c:v>Velocity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'PLOT DATA'!$C$12:$C$51</c:f>
              <c:numCache>
                <c:ptCount val="40"/>
                <c:pt idx="0">
                  <c:v>87.6</c:v>
                </c:pt>
                <c:pt idx="1">
                  <c:v>279.86557673170694</c:v>
                </c:pt>
                <c:pt idx="2">
                  <c:v>279.86557673170694</c:v>
                </c:pt>
                <c:pt idx="3">
                  <c:v>375.5998872183236</c:v>
                </c:pt>
                <c:pt idx="4">
                  <c:v>375.5998872183236</c:v>
                </c:pt>
                <c:pt idx="5">
                  <c:v>453.402693139289</c:v>
                </c:pt>
                <c:pt idx="6">
                  <c:v>453.402693139289</c:v>
                </c:pt>
                <c:pt idx="7">
                  <c:v>529.8108264829258</c:v>
                </c:pt>
                <c:pt idx="8">
                  <c:v>529.8108264829258</c:v>
                </c:pt>
                <c:pt idx="9">
                  <c:v>615.483570518816</c:v>
                </c:pt>
                <c:pt idx="10">
                  <c:v>615.483570518816</c:v>
                </c:pt>
                <c:pt idx="11">
                  <c:v>724.9653678390988</c:v>
                </c:pt>
                <c:pt idx="12">
                  <c:v>724.9653678390988</c:v>
                </c:pt>
                <c:pt idx="13">
                  <c:v>762.22304954773</c:v>
                </c:pt>
                <c:pt idx="14">
                  <c:v>762.22304954773</c:v>
                </c:pt>
                <c:pt idx="15">
                  <c:v>771.0891823607467</c:v>
                </c:pt>
                <c:pt idx="16">
                  <c:v>771.0891823607467</c:v>
                </c:pt>
                <c:pt idx="17">
                  <c:v>780.453412522809</c:v>
                </c:pt>
                <c:pt idx="18">
                  <c:v>780.453412522809</c:v>
                </c:pt>
                <c:pt idx="19">
                  <c:v>790.714217913154</c:v>
                </c:pt>
                <c:pt idx="20">
                  <c:v>790.714217913154</c:v>
                </c:pt>
                <c:pt idx="21">
                  <c:v>800.4769259544531</c:v>
                </c:pt>
                <c:pt idx="22">
                  <c:v>800.4769259544531</c:v>
                </c:pt>
                <c:pt idx="23">
                  <c:v>810.140014525943</c:v>
                </c:pt>
                <c:pt idx="24">
                  <c:v>810.140014525943</c:v>
                </c:pt>
                <c:pt idx="25">
                  <c:v>829.3665721991138</c:v>
                </c:pt>
                <c:pt idx="26">
                  <c:v>829.3665721991138</c:v>
                </c:pt>
                <c:pt idx="27">
                  <c:v>880.0728823319836</c:v>
                </c:pt>
                <c:pt idx="28">
                  <c:v>880.0728823319836</c:v>
                </c:pt>
                <c:pt idx="29">
                  <c:v>969.4315467508131</c:v>
                </c:pt>
                <c:pt idx="30">
                  <c:v>969.4315467508131</c:v>
                </c:pt>
                <c:pt idx="31">
                  <c:v>1044.8434853963583</c:v>
                </c:pt>
                <c:pt idx="32">
                  <c:v>1044.8434853963583</c:v>
                </c:pt>
                <c:pt idx="33">
                  <c:v>1116.071406309918</c:v>
                </c:pt>
                <c:pt idx="34">
                  <c:v>1116.071406309918</c:v>
                </c:pt>
                <c:pt idx="35">
                  <c:v>1179.927486457599</c:v>
                </c:pt>
                <c:pt idx="36">
                  <c:v>1179.927486457599</c:v>
                </c:pt>
                <c:pt idx="37">
                  <c:v>1239.4999294034856</c:v>
                </c:pt>
                <c:pt idx="38">
                  <c:v>1239.4999294034856</c:v>
                </c:pt>
                <c:pt idx="39">
                  <c:v>1345.7939036898745</c:v>
                </c:pt>
              </c:numCache>
            </c:numRef>
          </c:xVal>
          <c:yVal>
            <c:numRef>
              <c:f>'PLOT DATA'!$E$12:$E$51</c:f>
              <c:numCache>
                <c:ptCount val="40"/>
                <c:pt idx="0">
                  <c:v>0.56</c:v>
                </c:pt>
                <c:pt idx="1">
                  <c:v>0.56</c:v>
                </c:pt>
                <c:pt idx="2">
                  <c:v>0.71</c:v>
                </c:pt>
                <c:pt idx="3">
                  <c:v>0.71</c:v>
                </c:pt>
                <c:pt idx="4">
                  <c:v>0.8</c:v>
                </c:pt>
                <c:pt idx="5">
                  <c:v>0.8</c:v>
                </c:pt>
                <c:pt idx="6">
                  <c:v>0.79</c:v>
                </c:pt>
                <c:pt idx="7">
                  <c:v>0.79</c:v>
                </c:pt>
                <c:pt idx="8">
                  <c:v>0.78</c:v>
                </c:pt>
                <c:pt idx="9">
                  <c:v>0.78</c:v>
                </c:pt>
                <c:pt idx="10">
                  <c:v>0.71</c:v>
                </c:pt>
                <c:pt idx="11">
                  <c:v>0.71</c:v>
                </c:pt>
                <c:pt idx="12">
                  <c:v>1.5</c:v>
                </c:pt>
                <c:pt idx="13">
                  <c:v>1.5</c:v>
                </c:pt>
                <c:pt idx="14">
                  <c:v>4.19</c:v>
                </c:pt>
                <c:pt idx="15">
                  <c:v>4.19</c:v>
                </c:pt>
                <c:pt idx="16">
                  <c:v>4.11</c:v>
                </c:pt>
                <c:pt idx="17">
                  <c:v>4.11</c:v>
                </c:pt>
                <c:pt idx="18">
                  <c:v>3.98</c:v>
                </c:pt>
                <c:pt idx="19">
                  <c:v>3.98</c:v>
                </c:pt>
                <c:pt idx="20">
                  <c:v>4.06</c:v>
                </c:pt>
                <c:pt idx="21">
                  <c:v>4.06</c:v>
                </c:pt>
                <c:pt idx="22">
                  <c:v>4.06</c:v>
                </c:pt>
                <c:pt idx="23">
                  <c:v>4.06</c:v>
                </c:pt>
                <c:pt idx="24">
                  <c:v>3.99</c:v>
                </c:pt>
                <c:pt idx="25">
                  <c:v>3.99</c:v>
                </c:pt>
                <c:pt idx="26">
                  <c:v>1.13</c:v>
                </c:pt>
                <c:pt idx="27">
                  <c:v>1.13</c:v>
                </c:pt>
                <c:pt idx="28">
                  <c:v>0.76</c:v>
                </c:pt>
                <c:pt idx="29">
                  <c:v>0.76</c:v>
                </c:pt>
                <c:pt idx="30">
                  <c:v>0.82</c:v>
                </c:pt>
                <c:pt idx="31">
                  <c:v>0.82</c:v>
                </c:pt>
                <c:pt idx="32">
                  <c:v>0.84</c:v>
                </c:pt>
                <c:pt idx="33">
                  <c:v>0.84</c:v>
                </c:pt>
                <c:pt idx="34">
                  <c:v>0.86</c:v>
                </c:pt>
                <c:pt idx="35">
                  <c:v>0.86</c:v>
                </c:pt>
                <c:pt idx="36">
                  <c:v>0.89</c:v>
                </c:pt>
                <c:pt idx="37">
                  <c:v>0.89</c:v>
                </c:pt>
                <c:pt idx="38">
                  <c:v>0.71</c:v>
                </c:pt>
                <c:pt idx="39">
                  <c:v>0.71</c:v>
                </c:pt>
              </c:numCache>
            </c:numRef>
          </c:yVal>
          <c:smooth val="0"/>
        </c:ser>
        <c:ser>
          <c:idx val="1"/>
          <c:order val="1"/>
          <c:tx>
            <c:v>Bridge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'PLOT DATA'!$H$12:$H$13</c:f>
              <c:numCache>
                <c:ptCount val="2"/>
                <c:pt idx="0">
                  <c:v>697.4703941717665</c:v>
                </c:pt>
                <c:pt idx="1">
                  <c:v>897.7703941717665</c:v>
                </c:pt>
              </c:numCache>
            </c:numRef>
          </c:xVal>
          <c:yVal>
            <c:numRef>
              <c:f>'PLOT DATA'!$I$12:$I$13</c:f>
              <c:numCache>
                <c:ptCount val="2"/>
                <c:pt idx="0">
                  <c:v>4.69</c:v>
                </c:pt>
                <c:pt idx="1">
                  <c:v>4.69</c:v>
                </c:pt>
              </c:numCache>
            </c:numRef>
          </c:yVal>
          <c:smooth val="0"/>
        </c:ser>
        <c:ser>
          <c:idx val="2"/>
          <c:order val="2"/>
          <c:tx>
            <c:v>Slice boundary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strRef>
              <c:f>'PLOT DATA'!$I$25:$I$26</c:f>
              <c:strCache>
                <c:ptCount val="2"/>
                <c:pt idx="0">
                  <c:v> </c:v>
                </c:pt>
                <c:pt idx="1">
                  <c:v> </c:v>
                </c:pt>
              </c:strCache>
            </c:strRef>
          </c:xVal>
          <c:yVal>
            <c:numRef>
              <c:f>'PLOT DATA'!$J$25:$J$26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Slice boundary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'PLOT DATA'!$I$28:$I$29</c:f>
              <c:strCache>
                <c:ptCount val="2"/>
                <c:pt idx="0">
                  <c:v> </c:v>
                </c:pt>
                <c:pt idx="1">
                  <c:v> </c:v>
                </c:pt>
              </c:strCache>
            </c:strRef>
          </c:xVal>
          <c:yVal>
            <c:numRef>
              <c:f>'PLOT DATA'!$J$28:$J$29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lab orig.</c:v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DATA'!$I$41:$I$42</c:f>
              <c:numCache>
                <c:ptCount val="2"/>
                <c:pt idx="0">
                  <c:v>87.6</c:v>
                </c:pt>
                <c:pt idx="1">
                  <c:v>705.2407128168823</c:v>
                </c:pt>
              </c:numCache>
            </c:numRef>
          </c:xVal>
          <c:yVal>
            <c:numRef>
              <c:f>'PLOT DATA'!$J$41:$J$42</c:f>
              <c:numCache>
                <c:ptCount val="2"/>
                <c:pt idx="0">
                  <c:v>5.159000000000001</c:v>
                </c:pt>
                <c:pt idx="1">
                  <c:v>5.159000000000001</c:v>
                </c:pt>
              </c:numCache>
            </c:numRef>
          </c:yVal>
          <c:smooth val="0"/>
        </c:ser>
        <c:ser>
          <c:idx val="5"/>
          <c:order val="5"/>
          <c:tx>
            <c:v>rab orig.</c:v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DATA'!$I$44:$I$45</c:f>
              <c:numCache>
                <c:ptCount val="2"/>
                <c:pt idx="0">
                  <c:v>868.8158822435469</c:v>
                </c:pt>
                <c:pt idx="1">
                  <c:v>1350.6</c:v>
                </c:pt>
              </c:numCache>
            </c:numRef>
          </c:xVal>
          <c:yVal>
            <c:numRef>
              <c:f>'PLOT DATA'!$J$44:$J$45</c:f>
              <c:numCache>
                <c:ptCount val="2"/>
                <c:pt idx="0">
                  <c:v>5.159000000000001</c:v>
                </c:pt>
                <c:pt idx="1">
                  <c:v>5.159000000000001</c:v>
                </c:pt>
              </c:numCache>
            </c:numRef>
          </c:yVal>
          <c:smooth val="0"/>
        </c:ser>
        <c:ser>
          <c:idx val="6"/>
          <c:order val="6"/>
          <c:tx>
            <c:v>lab modified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DATA'!$I$55:$I$56</c:f>
              <c:numCache>
                <c:ptCount val="2"/>
                <c:pt idx="0">
                  <c:v>65.64071281688223</c:v>
                </c:pt>
                <c:pt idx="1">
                  <c:v>705.2407128168823</c:v>
                </c:pt>
              </c:numCache>
            </c:numRef>
          </c:xVal>
          <c:yVal>
            <c:numRef>
              <c:f>'PLOT DATA'!$J$55:$J$56</c:f>
              <c:numCache>
                <c:ptCount val="2"/>
                <c:pt idx="0">
                  <c:v>5.628</c:v>
                </c:pt>
                <c:pt idx="1">
                  <c:v>5.628</c:v>
                </c:pt>
              </c:numCache>
            </c:numRef>
          </c:yVal>
          <c:smooth val="0"/>
        </c:ser>
        <c:ser>
          <c:idx val="7"/>
          <c:order val="7"/>
          <c:tx>
            <c:v>rab modified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DATA'!$I$58:$I$59</c:f>
              <c:numCache>
                <c:ptCount val="2"/>
                <c:pt idx="0">
                  <c:v>868.8158822435469</c:v>
                </c:pt>
                <c:pt idx="1">
                  <c:v>1185.515882243547</c:v>
                </c:pt>
              </c:numCache>
            </c:numRef>
          </c:xVal>
          <c:yVal>
            <c:numRef>
              <c:f>'PLOT DATA'!$J$58:$J$59</c:f>
              <c:numCache>
                <c:ptCount val="2"/>
                <c:pt idx="0">
                  <c:v>5.628</c:v>
                </c:pt>
                <c:pt idx="1">
                  <c:v>5.628</c:v>
                </c:pt>
              </c:numCache>
            </c:numRef>
          </c:yVal>
          <c:smooth val="0"/>
        </c:ser>
        <c:ser>
          <c:idx val="8"/>
          <c:order val="8"/>
          <c:tx>
            <c:v>lab visual mod.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DATA'!$I$69:$I$70</c:f>
              <c:numCache>
                <c:ptCount val="2"/>
                <c:pt idx="0">
                  <c:v>278.24071281688225</c:v>
                </c:pt>
                <c:pt idx="1">
                  <c:v>705.2407128168823</c:v>
                </c:pt>
              </c:numCache>
            </c:numRef>
          </c:xVal>
          <c:yVal>
            <c:numRef>
              <c:f>'PLOT DATA'!$J$69:$J$70</c:f>
              <c:numCache>
                <c:ptCount val="2"/>
                <c:pt idx="0">
                  <c:v>6.097</c:v>
                </c:pt>
                <c:pt idx="1">
                  <c:v>6.097</c:v>
                </c:pt>
              </c:numCache>
            </c:numRef>
          </c:yVal>
          <c:smooth val="0"/>
        </c:ser>
        <c:ser>
          <c:idx val="9"/>
          <c:order val="9"/>
          <c:tx>
            <c:v>rab visual mod.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DATA'!$I$72:$I$73</c:f>
              <c:numCache>
                <c:ptCount val="2"/>
                <c:pt idx="0">
                  <c:v>868.8158822435469</c:v>
                </c:pt>
                <c:pt idx="1">
                  <c:v>1240.915882243547</c:v>
                </c:pt>
              </c:numCache>
            </c:numRef>
          </c:xVal>
          <c:yVal>
            <c:numRef>
              <c:f>'PLOT DATA'!$J$72:$J$73</c:f>
              <c:numCache>
                <c:ptCount val="2"/>
                <c:pt idx="0">
                  <c:v>6.097</c:v>
                </c:pt>
                <c:pt idx="1">
                  <c:v>6.097</c:v>
                </c:pt>
              </c:numCache>
            </c:numRef>
          </c:yVal>
          <c:smooth val="0"/>
        </c:ser>
        <c:axId val="8801939"/>
        <c:axId val="12108588"/>
      </c:scatterChart>
      <c:valAx>
        <c:axId val="880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STATION FROM LEFT END OF CROSS SECTION,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12108588"/>
        <c:crosses val="autoZero"/>
        <c:crossBetween val="midCat"/>
        <c:dispUnits/>
      </c:valAx>
      <c:valAx>
        <c:axId val="1210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VELOCITY IN 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88019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25"/>
          <c:w val="0.950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620</c:v>
                </c:pt>
                <c:pt idx="1">
                  <c:v>478.8</c:v>
                </c:pt>
                <c:pt idx="2">
                  <c:v>74.1</c:v>
                </c:pt>
                <c:pt idx="3">
                  <c:v>407.4</c:v>
                </c:pt>
                <c:pt idx="4">
                  <c:v>274.5</c:v>
                </c:pt>
                <c:pt idx="5">
                  <c:v>312.9</c:v>
                </c:pt>
                <c:pt idx="6">
                  <c:v>242.1</c:v>
                </c:pt>
                <c:pt idx="7">
                  <c:v>84</c:v>
                </c:pt>
                <c:pt idx="8">
                  <c:v>375.4</c:v>
                </c:pt>
                <c:pt idx="9">
                  <c:v>819.8</c:v>
                </c:pt>
                <c:pt idx="10">
                  <c:v>1592.6</c:v>
                </c:pt>
                <c:pt idx="11">
                  <c:v>328.8</c:v>
                </c:pt>
                <c:pt idx="12">
                  <c:v>675</c:v>
                </c:pt>
                <c:pt idx="13">
                  <c:v>87.7</c:v>
                </c:pt>
                <c:pt idx="14">
                  <c:v>56.8</c:v>
                </c:pt>
                <c:pt idx="15">
                  <c:v>80.9</c:v>
                </c:pt>
                <c:pt idx="16">
                  <c:v>96</c:v>
                </c:pt>
                <c:pt idx="17">
                  <c:v>396.4</c:v>
                </c:pt>
                <c:pt idx="18">
                  <c:v>298.1</c:v>
                </c:pt>
                <c:pt idx="19">
                  <c:v>82.8</c:v>
                </c:pt>
                <c:pt idx="20">
                  <c:v>82.5</c:v>
                </c:pt>
                <c:pt idx="21">
                  <c:v>64.2</c:v>
                </c:pt>
                <c:pt idx="22">
                  <c:v>18.4</c:v>
                </c:pt>
                <c:pt idx="23">
                  <c:v>196.2</c:v>
                </c:pt>
                <c:pt idx="24">
                  <c:v>546.6</c:v>
                </c:pt>
                <c:pt idx="25">
                  <c:v>301.4</c:v>
                </c:pt>
                <c:pt idx="26">
                  <c:v>323.6</c:v>
                </c:pt>
                <c:pt idx="27">
                  <c:v>82.7</c:v>
                </c:pt>
                <c:pt idx="28">
                  <c:v>373.1</c:v>
                </c:pt>
                <c:pt idx="29">
                  <c:v>276.9</c:v>
                </c:pt>
                <c:pt idx="30">
                  <c:v>549.5</c:v>
                </c:pt>
                <c:pt idx="31">
                  <c:v>566</c:v>
                </c:pt>
                <c:pt idx="32">
                  <c:v>453</c:v>
                </c:pt>
                <c:pt idx="33">
                  <c:v>355.7</c:v>
                </c:pt>
                <c:pt idx="34">
                  <c:v>105.5</c:v>
                </c:pt>
                <c:pt idx="35">
                  <c:v>823.3</c:v>
                </c:pt>
                <c:pt idx="36">
                  <c:v>534.9</c:v>
                </c:pt>
                <c:pt idx="37">
                  <c:v>573.4</c:v>
                </c:pt>
                <c:pt idx="38">
                  <c:v>124.6</c:v>
                </c:pt>
                <c:pt idx="39">
                  <c:v>261.5</c:v>
                </c:pt>
                <c:pt idx="40">
                  <c:v>535.1</c:v>
                </c:pt>
                <c:pt idx="41">
                  <c:v>348.8</c:v>
                </c:pt>
                <c:pt idx="42">
                  <c:v>429.7</c:v>
                </c:pt>
                <c:pt idx="43">
                  <c:v>99.8</c:v>
                </c:pt>
                <c:pt idx="44">
                  <c:v>209.4</c:v>
                </c:pt>
                <c:pt idx="45">
                  <c:v>141.1</c:v>
                </c:pt>
                <c:pt idx="46">
                  <c:v>206.3</c:v>
                </c:pt>
                <c:pt idx="47">
                  <c:v>301.5</c:v>
                </c:pt>
                <c:pt idx="48">
                  <c:v>497</c:v>
                </c:pt>
                <c:pt idx="49">
                  <c:v>347.1</c:v>
                </c:pt>
                <c:pt idx="50">
                  <c:v>717.9</c:v>
                </c:pt>
                <c:pt idx="51">
                  <c:v>528.3</c:v>
                </c:pt>
                <c:pt idx="52">
                  <c:v>109.7</c:v>
                </c:pt>
                <c:pt idx="53">
                  <c:v>331.8</c:v>
                </c:pt>
                <c:pt idx="54">
                  <c:v>255</c:v>
                </c:pt>
                <c:pt idx="55">
                  <c:v>217.2</c:v>
                </c:pt>
                <c:pt idx="56">
                  <c:v>614.4</c:v>
                </c:pt>
                <c:pt idx="57">
                  <c:v>952.9</c:v>
                </c:pt>
                <c:pt idx="58">
                  <c:v>929.9</c:v>
                </c:pt>
                <c:pt idx="59">
                  <c:v>161.5</c:v>
                </c:pt>
                <c:pt idx="60">
                  <c:v>144.8</c:v>
                </c:pt>
                <c:pt idx="61">
                  <c:v>571.8</c:v>
                </c:pt>
                <c:pt idx="62">
                  <c:v>111.2</c:v>
                </c:pt>
                <c:pt idx="63">
                  <c:v>606.4</c:v>
                </c:pt>
                <c:pt idx="64">
                  <c:v>440.5</c:v>
                </c:pt>
                <c:pt idx="65">
                  <c:v>408.5</c:v>
                </c:pt>
                <c:pt idx="66">
                  <c:v>217.7</c:v>
                </c:pt>
                <c:pt idx="67">
                  <c:v>37</c:v>
                </c:pt>
                <c:pt idx="68">
                  <c:v>756.7</c:v>
                </c:pt>
                <c:pt idx="69">
                  <c:v>115.3</c:v>
                </c:pt>
                <c:pt idx="70">
                  <c:v>355.1</c:v>
                </c:pt>
                <c:pt idx="71">
                  <c:v>63.3</c:v>
                </c:pt>
                <c:pt idx="72">
                  <c:v>219.4</c:v>
                </c:pt>
                <c:pt idx="73">
                  <c:v>187.3</c:v>
                </c:pt>
                <c:pt idx="74">
                  <c:v>119</c:v>
                </c:pt>
                <c:pt idx="75">
                  <c:v>63.2</c:v>
                </c:pt>
                <c:pt idx="76">
                  <c:v>121.9</c:v>
                </c:pt>
                <c:pt idx="77">
                  <c:v>114.4</c:v>
                </c:pt>
                <c:pt idx="78">
                  <c:v>36.9</c:v>
                </c:pt>
                <c:pt idx="79">
                  <c:v>234.2</c:v>
                </c:pt>
                <c:pt idx="80">
                  <c:v>42.7</c:v>
                </c:pt>
                <c:pt idx="81">
                  <c:v>181.4</c:v>
                </c:pt>
                <c:pt idx="82">
                  <c:v>231</c:v>
                </c:pt>
                <c:pt idx="83">
                  <c:v>222.1</c:v>
                </c:pt>
                <c:pt idx="84">
                  <c:v>92.3</c:v>
                </c:pt>
                <c:pt idx="85">
                  <c:v>602.2</c:v>
                </c:pt>
                <c:pt idx="86">
                  <c:v>313.8</c:v>
                </c:pt>
                <c:pt idx="87">
                  <c:v>110.7</c:v>
                </c:pt>
                <c:pt idx="88">
                  <c:v>92.2</c:v>
                </c:pt>
                <c:pt idx="89">
                  <c:v>545.3</c:v>
                </c:pt>
                <c:pt idx="90">
                  <c:v>112.3</c:v>
                </c:pt>
                <c:pt idx="91">
                  <c:v>159.8</c:v>
                </c:pt>
              </c:numCache>
            </c:numRef>
          </c:xVal>
          <c:yVal>
            <c:numRef>
              <c:f>CALC!$T$4:$T$200</c:f>
              <c:numCache>
                <c:ptCount val="197"/>
                <c:pt idx="0">
                  <c:v>13.2</c:v>
                </c:pt>
                <c:pt idx="1">
                  <c:v>14.2</c:v>
                </c:pt>
                <c:pt idx="2">
                  <c:v>8.1</c:v>
                </c:pt>
                <c:pt idx="3">
                  <c:v>13.8</c:v>
                </c:pt>
                <c:pt idx="4">
                  <c:v>10.8</c:v>
                </c:pt>
                <c:pt idx="5">
                  <c:v>14.7</c:v>
                </c:pt>
                <c:pt idx="6">
                  <c:v>17.2</c:v>
                </c:pt>
                <c:pt idx="7">
                  <c:v>14</c:v>
                </c:pt>
                <c:pt idx="8">
                  <c:v>22.6</c:v>
                </c:pt>
                <c:pt idx="9">
                  <c:v>24.7</c:v>
                </c:pt>
                <c:pt idx="10">
                  <c:v>23.1</c:v>
                </c:pt>
                <c:pt idx="11">
                  <c:v>20.9</c:v>
                </c:pt>
                <c:pt idx="12">
                  <c:v>30.5</c:v>
                </c:pt>
                <c:pt idx="13">
                  <c:v>16.8</c:v>
                </c:pt>
                <c:pt idx="14">
                  <c:v>5.1</c:v>
                </c:pt>
                <c:pt idx="15">
                  <c:v>3.1</c:v>
                </c:pt>
                <c:pt idx="16">
                  <c:v>9.6</c:v>
                </c:pt>
                <c:pt idx="17">
                  <c:v>21.1</c:v>
                </c:pt>
                <c:pt idx="18">
                  <c:v>10.5</c:v>
                </c:pt>
                <c:pt idx="19">
                  <c:v>20.4</c:v>
                </c:pt>
                <c:pt idx="20">
                  <c:v>11.8</c:v>
                </c:pt>
                <c:pt idx="21">
                  <c:v>2.9</c:v>
                </c:pt>
                <c:pt idx="22">
                  <c:v>1.9</c:v>
                </c:pt>
                <c:pt idx="23">
                  <c:v>6.9</c:v>
                </c:pt>
                <c:pt idx="24">
                  <c:v>12.4</c:v>
                </c:pt>
                <c:pt idx="25">
                  <c:v>13.4</c:v>
                </c:pt>
                <c:pt idx="26">
                  <c:v>23.4</c:v>
                </c:pt>
                <c:pt idx="27">
                  <c:v>8.6</c:v>
                </c:pt>
                <c:pt idx="28">
                  <c:v>17.3</c:v>
                </c:pt>
                <c:pt idx="29">
                  <c:v>9.4</c:v>
                </c:pt>
                <c:pt idx="30">
                  <c:v>20.9</c:v>
                </c:pt>
                <c:pt idx="31">
                  <c:v>10.6</c:v>
                </c:pt>
                <c:pt idx="32">
                  <c:v>18.1</c:v>
                </c:pt>
                <c:pt idx="33">
                  <c:v>12.1</c:v>
                </c:pt>
                <c:pt idx="34">
                  <c:v>8.4</c:v>
                </c:pt>
                <c:pt idx="35">
                  <c:v>10.4</c:v>
                </c:pt>
                <c:pt idx="36">
                  <c:v>20</c:v>
                </c:pt>
                <c:pt idx="37">
                  <c:v>23</c:v>
                </c:pt>
                <c:pt idx="38">
                  <c:v>11.7</c:v>
                </c:pt>
                <c:pt idx="39">
                  <c:v>15.6</c:v>
                </c:pt>
                <c:pt idx="40">
                  <c:v>13.3</c:v>
                </c:pt>
                <c:pt idx="41">
                  <c:v>7</c:v>
                </c:pt>
                <c:pt idx="42">
                  <c:v>10.3</c:v>
                </c:pt>
                <c:pt idx="43">
                  <c:v>7.7</c:v>
                </c:pt>
                <c:pt idx="44">
                  <c:v>11.6</c:v>
                </c:pt>
                <c:pt idx="45">
                  <c:v>13.5</c:v>
                </c:pt>
                <c:pt idx="46">
                  <c:v>21.5</c:v>
                </c:pt>
                <c:pt idx="47">
                  <c:v>21.6</c:v>
                </c:pt>
                <c:pt idx="48">
                  <c:v>25.9</c:v>
                </c:pt>
                <c:pt idx="49">
                  <c:v>24.5</c:v>
                </c:pt>
                <c:pt idx="50">
                  <c:v>14.8</c:v>
                </c:pt>
                <c:pt idx="51">
                  <c:v>13.3</c:v>
                </c:pt>
                <c:pt idx="52">
                  <c:v>6.2</c:v>
                </c:pt>
                <c:pt idx="53">
                  <c:v>15.3</c:v>
                </c:pt>
                <c:pt idx="54">
                  <c:v>5.9</c:v>
                </c:pt>
                <c:pt idx="55">
                  <c:v>5.4</c:v>
                </c:pt>
                <c:pt idx="56">
                  <c:v>10</c:v>
                </c:pt>
                <c:pt idx="57">
                  <c:v>16.9</c:v>
                </c:pt>
                <c:pt idx="58">
                  <c:v>12.6</c:v>
                </c:pt>
                <c:pt idx="59">
                  <c:v>14.1</c:v>
                </c:pt>
                <c:pt idx="60">
                  <c:v>16.8</c:v>
                </c:pt>
                <c:pt idx="61">
                  <c:v>15.1</c:v>
                </c:pt>
                <c:pt idx="62">
                  <c:v>6.7</c:v>
                </c:pt>
                <c:pt idx="63">
                  <c:v>24.7</c:v>
                </c:pt>
                <c:pt idx="64">
                  <c:v>15.7</c:v>
                </c:pt>
                <c:pt idx="65">
                  <c:v>7.2</c:v>
                </c:pt>
                <c:pt idx="66">
                  <c:v>9.2</c:v>
                </c:pt>
                <c:pt idx="67">
                  <c:v>4.7</c:v>
                </c:pt>
                <c:pt idx="68">
                  <c:v>10.3</c:v>
                </c:pt>
                <c:pt idx="69">
                  <c:v>3.2</c:v>
                </c:pt>
                <c:pt idx="70">
                  <c:v>6.5</c:v>
                </c:pt>
                <c:pt idx="71">
                  <c:v>10.7</c:v>
                </c:pt>
                <c:pt idx="72">
                  <c:v>14</c:v>
                </c:pt>
                <c:pt idx="73">
                  <c:v>10.7</c:v>
                </c:pt>
                <c:pt idx="74">
                  <c:v>10.9</c:v>
                </c:pt>
                <c:pt idx="75">
                  <c:v>13.1</c:v>
                </c:pt>
                <c:pt idx="76">
                  <c:v>19</c:v>
                </c:pt>
                <c:pt idx="77">
                  <c:v>8.1</c:v>
                </c:pt>
                <c:pt idx="78">
                  <c:v>7.7</c:v>
                </c:pt>
                <c:pt idx="79">
                  <c:v>21.3</c:v>
                </c:pt>
                <c:pt idx="80">
                  <c:v>13.1</c:v>
                </c:pt>
                <c:pt idx="81">
                  <c:v>17.1</c:v>
                </c:pt>
                <c:pt idx="82">
                  <c:v>20.6</c:v>
                </c:pt>
                <c:pt idx="83">
                  <c:v>14.9</c:v>
                </c:pt>
                <c:pt idx="84">
                  <c:v>9.5</c:v>
                </c:pt>
                <c:pt idx="85">
                  <c:v>22.6</c:v>
                </c:pt>
                <c:pt idx="86">
                  <c:v>16.5</c:v>
                </c:pt>
                <c:pt idx="87">
                  <c:v>4.7</c:v>
                </c:pt>
                <c:pt idx="88">
                  <c:v>7.5</c:v>
                </c:pt>
                <c:pt idx="89">
                  <c:v>14.5</c:v>
                </c:pt>
                <c:pt idx="90">
                  <c:v>13.4</c:v>
                </c:pt>
                <c:pt idx="91">
                  <c:v>9.7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0"/>
            <c:dispRSqr val="0"/>
          </c:trendline>
          <c:xVal>
            <c:numRef>
              <c:f>ENVELOPES!$F$6:$F$12</c:f>
              <c:numCache>
                <c:ptCount val="7"/>
                <c:pt idx="0">
                  <c:v>0</c:v>
                </c:pt>
                <c:pt idx="1">
                  <c:v>18.4</c:v>
                </c:pt>
                <c:pt idx="2">
                  <c:v>112.3</c:v>
                </c:pt>
                <c:pt idx="3">
                  <c:v>181.4</c:v>
                </c:pt>
                <c:pt idx="4">
                  <c:v>408.5</c:v>
                </c:pt>
                <c:pt idx="5">
                  <c:v>606.4</c:v>
                </c:pt>
                <c:pt idx="6">
                  <c:v>952.9</c:v>
                </c:pt>
              </c:numCache>
            </c:numRef>
          </c:xVal>
          <c:yVal>
            <c:numRef>
              <c:f>ENVELOPES!$G$6:$G$12</c:f>
              <c:numCache>
                <c:ptCount val="7"/>
                <c:pt idx="0">
                  <c:v>0</c:v>
                </c:pt>
                <c:pt idx="1">
                  <c:v>0.6</c:v>
                </c:pt>
                <c:pt idx="2">
                  <c:v>3.1</c:v>
                </c:pt>
                <c:pt idx="3">
                  <c:v>4.6</c:v>
                </c:pt>
                <c:pt idx="4">
                  <c:v>9.7</c:v>
                </c:pt>
                <c:pt idx="5">
                  <c:v>13.7</c:v>
                </c:pt>
                <c:pt idx="6">
                  <c:v>18</c:v>
                </c:pt>
              </c:numCache>
            </c:numRef>
          </c:yVal>
          <c:smooth val="0"/>
        </c:ser>
        <c:axId val="35721437"/>
        <c:axId val="53057478"/>
      </c:scatterChart>
      <c:valAx>
        <c:axId val="3572143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53057478"/>
        <c:crosses val="autoZero"/>
        <c:crossBetween val="midCat"/>
        <c:dispUnits/>
      </c:valAx>
      <c:valAx>
        <c:axId val="53057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5721437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45"/>
          <c:w val="0.950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620</c:v>
                </c:pt>
                <c:pt idx="1">
                  <c:v>478.8</c:v>
                </c:pt>
                <c:pt idx="2">
                  <c:v>74.1</c:v>
                </c:pt>
                <c:pt idx="3">
                  <c:v>407.4</c:v>
                </c:pt>
                <c:pt idx="4">
                  <c:v>274.5</c:v>
                </c:pt>
                <c:pt idx="5">
                  <c:v>312.9</c:v>
                </c:pt>
                <c:pt idx="6">
                  <c:v>242.1</c:v>
                </c:pt>
                <c:pt idx="7">
                  <c:v>84</c:v>
                </c:pt>
                <c:pt idx="8">
                  <c:v>375.4</c:v>
                </c:pt>
                <c:pt idx="9">
                  <c:v>819.8</c:v>
                </c:pt>
                <c:pt idx="10">
                  <c:v>1592.6</c:v>
                </c:pt>
                <c:pt idx="11">
                  <c:v>328.8</c:v>
                </c:pt>
                <c:pt idx="12">
                  <c:v>675</c:v>
                </c:pt>
                <c:pt idx="13">
                  <c:v>87.7</c:v>
                </c:pt>
                <c:pt idx="14">
                  <c:v>56.8</c:v>
                </c:pt>
                <c:pt idx="15">
                  <c:v>80.9</c:v>
                </c:pt>
                <c:pt idx="16">
                  <c:v>96</c:v>
                </c:pt>
                <c:pt idx="17">
                  <c:v>396.4</c:v>
                </c:pt>
                <c:pt idx="18">
                  <c:v>298.1</c:v>
                </c:pt>
                <c:pt idx="19">
                  <c:v>82.8</c:v>
                </c:pt>
                <c:pt idx="20">
                  <c:v>82.5</c:v>
                </c:pt>
                <c:pt idx="21">
                  <c:v>64.2</c:v>
                </c:pt>
                <c:pt idx="22">
                  <c:v>18.4</c:v>
                </c:pt>
                <c:pt idx="23">
                  <c:v>196.2</c:v>
                </c:pt>
                <c:pt idx="24">
                  <c:v>546.6</c:v>
                </c:pt>
                <c:pt idx="25">
                  <c:v>301.4</c:v>
                </c:pt>
                <c:pt idx="26">
                  <c:v>323.6</c:v>
                </c:pt>
                <c:pt idx="27">
                  <c:v>82.7</c:v>
                </c:pt>
                <c:pt idx="28">
                  <c:v>373.1</c:v>
                </c:pt>
                <c:pt idx="29">
                  <c:v>276.9</c:v>
                </c:pt>
                <c:pt idx="30">
                  <c:v>549.5</c:v>
                </c:pt>
                <c:pt idx="31">
                  <c:v>566</c:v>
                </c:pt>
                <c:pt idx="32">
                  <c:v>453</c:v>
                </c:pt>
                <c:pt idx="33">
                  <c:v>355.7</c:v>
                </c:pt>
                <c:pt idx="34">
                  <c:v>105.5</c:v>
                </c:pt>
                <c:pt idx="35">
                  <c:v>823.3</c:v>
                </c:pt>
                <c:pt idx="36">
                  <c:v>534.9</c:v>
                </c:pt>
                <c:pt idx="37">
                  <c:v>573.4</c:v>
                </c:pt>
                <c:pt idx="38">
                  <c:v>124.6</c:v>
                </c:pt>
                <c:pt idx="39">
                  <c:v>261.5</c:v>
                </c:pt>
                <c:pt idx="40">
                  <c:v>535.1</c:v>
                </c:pt>
                <c:pt idx="41">
                  <c:v>348.8</c:v>
                </c:pt>
                <c:pt idx="42">
                  <c:v>429.7</c:v>
                </c:pt>
                <c:pt idx="43">
                  <c:v>99.8</c:v>
                </c:pt>
                <c:pt idx="44">
                  <c:v>209.4</c:v>
                </c:pt>
                <c:pt idx="45">
                  <c:v>141.1</c:v>
                </c:pt>
                <c:pt idx="46">
                  <c:v>206.3</c:v>
                </c:pt>
                <c:pt idx="47">
                  <c:v>301.5</c:v>
                </c:pt>
                <c:pt idx="48">
                  <c:v>497</c:v>
                </c:pt>
                <c:pt idx="49">
                  <c:v>347.1</c:v>
                </c:pt>
                <c:pt idx="50">
                  <c:v>717.9</c:v>
                </c:pt>
                <c:pt idx="51">
                  <c:v>528.3</c:v>
                </c:pt>
                <c:pt idx="52">
                  <c:v>109.7</c:v>
                </c:pt>
                <c:pt idx="53">
                  <c:v>331.8</c:v>
                </c:pt>
                <c:pt idx="54">
                  <c:v>255</c:v>
                </c:pt>
                <c:pt idx="55">
                  <c:v>217.2</c:v>
                </c:pt>
                <c:pt idx="56">
                  <c:v>614.4</c:v>
                </c:pt>
                <c:pt idx="57">
                  <c:v>952.9</c:v>
                </c:pt>
                <c:pt idx="58">
                  <c:v>929.9</c:v>
                </c:pt>
                <c:pt idx="59">
                  <c:v>161.5</c:v>
                </c:pt>
                <c:pt idx="60">
                  <c:v>144.8</c:v>
                </c:pt>
                <c:pt idx="61">
                  <c:v>571.8</c:v>
                </c:pt>
                <c:pt idx="62">
                  <c:v>111.2</c:v>
                </c:pt>
                <c:pt idx="63">
                  <c:v>606.4</c:v>
                </c:pt>
                <c:pt idx="64">
                  <c:v>440.5</c:v>
                </c:pt>
                <c:pt idx="65">
                  <c:v>408.5</c:v>
                </c:pt>
                <c:pt idx="66">
                  <c:v>217.7</c:v>
                </c:pt>
                <c:pt idx="67">
                  <c:v>37</c:v>
                </c:pt>
                <c:pt idx="68">
                  <c:v>756.7</c:v>
                </c:pt>
                <c:pt idx="69">
                  <c:v>115.3</c:v>
                </c:pt>
                <c:pt idx="70">
                  <c:v>355.1</c:v>
                </c:pt>
                <c:pt idx="71">
                  <c:v>63.3</c:v>
                </c:pt>
                <c:pt idx="72">
                  <c:v>219.4</c:v>
                </c:pt>
                <c:pt idx="73">
                  <c:v>187.3</c:v>
                </c:pt>
                <c:pt idx="74">
                  <c:v>119</c:v>
                </c:pt>
                <c:pt idx="75">
                  <c:v>63.2</c:v>
                </c:pt>
                <c:pt idx="76">
                  <c:v>121.9</c:v>
                </c:pt>
                <c:pt idx="77">
                  <c:v>114.4</c:v>
                </c:pt>
                <c:pt idx="78">
                  <c:v>36.9</c:v>
                </c:pt>
                <c:pt idx="79">
                  <c:v>234.2</c:v>
                </c:pt>
                <c:pt idx="80">
                  <c:v>42.7</c:v>
                </c:pt>
                <c:pt idx="81">
                  <c:v>181.4</c:v>
                </c:pt>
                <c:pt idx="82">
                  <c:v>231</c:v>
                </c:pt>
                <c:pt idx="83">
                  <c:v>222.1</c:v>
                </c:pt>
                <c:pt idx="84">
                  <c:v>92.3</c:v>
                </c:pt>
                <c:pt idx="85">
                  <c:v>602.2</c:v>
                </c:pt>
                <c:pt idx="86">
                  <c:v>313.8</c:v>
                </c:pt>
                <c:pt idx="87">
                  <c:v>110.7</c:v>
                </c:pt>
                <c:pt idx="88">
                  <c:v>92.2</c:v>
                </c:pt>
                <c:pt idx="89">
                  <c:v>545.3</c:v>
                </c:pt>
                <c:pt idx="90">
                  <c:v>112.3</c:v>
                </c:pt>
                <c:pt idx="91">
                  <c:v>159.8</c:v>
                </c:pt>
              </c:numCache>
            </c:numRef>
          </c:xVal>
          <c:yVal>
            <c:numRef>
              <c:f>CALC!$U$4:$U$200</c:f>
              <c:numCache>
                <c:ptCount val="197"/>
                <c:pt idx="0">
                  <c:v>8.5</c:v>
                </c:pt>
                <c:pt idx="1">
                  <c:v>8.5</c:v>
                </c:pt>
                <c:pt idx="2">
                  <c:v>2.6</c:v>
                </c:pt>
                <c:pt idx="3">
                  <c:v>7.1</c:v>
                </c:pt>
                <c:pt idx="4">
                  <c:v>7</c:v>
                </c:pt>
                <c:pt idx="5">
                  <c:v>9.2</c:v>
                </c:pt>
                <c:pt idx="6">
                  <c:v>8</c:v>
                </c:pt>
                <c:pt idx="7">
                  <c:v>8.4</c:v>
                </c:pt>
                <c:pt idx="8">
                  <c:v>10.3</c:v>
                </c:pt>
                <c:pt idx="9">
                  <c:v>11.7</c:v>
                </c:pt>
                <c:pt idx="10">
                  <c:v>10.9</c:v>
                </c:pt>
                <c:pt idx="11">
                  <c:v>9.2</c:v>
                </c:pt>
                <c:pt idx="12">
                  <c:v>15.9</c:v>
                </c:pt>
                <c:pt idx="13">
                  <c:v>5.7</c:v>
                </c:pt>
                <c:pt idx="14">
                  <c:v>1.9</c:v>
                </c:pt>
                <c:pt idx="15">
                  <c:v>1.8</c:v>
                </c:pt>
                <c:pt idx="16">
                  <c:v>6.9</c:v>
                </c:pt>
                <c:pt idx="17">
                  <c:v>11.9</c:v>
                </c:pt>
                <c:pt idx="18">
                  <c:v>4.6</c:v>
                </c:pt>
                <c:pt idx="19">
                  <c:v>6.6</c:v>
                </c:pt>
                <c:pt idx="20">
                  <c:v>5.1</c:v>
                </c:pt>
                <c:pt idx="21">
                  <c:v>1.4</c:v>
                </c:pt>
                <c:pt idx="22">
                  <c:v>0.8</c:v>
                </c:pt>
                <c:pt idx="23">
                  <c:v>4</c:v>
                </c:pt>
                <c:pt idx="24">
                  <c:v>8.1</c:v>
                </c:pt>
                <c:pt idx="25">
                  <c:v>7.4</c:v>
                </c:pt>
                <c:pt idx="26">
                  <c:v>11.9</c:v>
                </c:pt>
                <c:pt idx="27">
                  <c:v>3.9</c:v>
                </c:pt>
                <c:pt idx="28">
                  <c:v>13</c:v>
                </c:pt>
                <c:pt idx="29">
                  <c:v>4.5</c:v>
                </c:pt>
                <c:pt idx="30">
                  <c:v>12.3</c:v>
                </c:pt>
                <c:pt idx="31">
                  <c:v>6.5</c:v>
                </c:pt>
                <c:pt idx="32">
                  <c:v>12.8</c:v>
                </c:pt>
                <c:pt idx="33">
                  <c:v>7.3</c:v>
                </c:pt>
                <c:pt idx="34">
                  <c:v>4.2</c:v>
                </c:pt>
                <c:pt idx="35">
                  <c:v>6.1</c:v>
                </c:pt>
                <c:pt idx="36">
                  <c:v>9.7</c:v>
                </c:pt>
                <c:pt idx="37">
                  <c:v>14.2</c:v>
                </c:pt>
                <c:pt idx="38">
                  <c:v>6.5</c:v>
                </c:pt>
                <c:pt idx="39">
                  <c:v>8</c:v>
                </c:pt>
                <c:pt idx="40">
                  <c:v>8.2</c:v>
                </c:pt>
                <c:pt idx="41">
                  <c:v>3.6</c:v>
                </c:pt>
                <c:pt idx="42">
                  <c:v>7</c:v>
                </c:pt>
                <c:pt idx="43">
                  <c:v>3.8</c:v>
                </c:pt>
                <c:pt idx="44">
                  <c:v>6.8</c:v>
                </c:pt>
                <c:pt idx="45">
                  <c:v>7.4</c:v>
                </c:pt>
                <c:pt idx="46">
                  <c:v>13</c:v>
                </c:pt>
                <c:pt idx="47">
                  <c:v>9.5</c:v>
                </c:pt>
                <c:pt idx="48">
                  <c:v>17.8</c:v>
                </c:pt>
                <c:pt idx="49">
                  <c:v>13.5</c:v>
                </c:pt>
                <c:pt idx="50">
                  <c:v>9.1</c:v>
                </c:pt>
                <c:pt idx="51">
                  <c:v>7.7</c:v>
                </c:pt>
                <c:pt idx="52">
                  <c:v>3</c:v>
                </c:pt>
                <c:pt idx="53">
                  <c:v>7.4</c:v>
                </c:pt>
                <c:pt idx="54">
                  <c:v>4.7</c:v>
                </c:pt>
                <c:pt idx="55">
                  <c:v>3.4</c:v>
                </c:pt>
                <c:pt idx="56">
                  <c:v>6.9</c:v>
                </c:pt>
                <c:pt idx="57">
                  <c:v>10.8</c:v>
                </c:pt>
                <c:pt idx="58">
                  <c:v>8.6</c:v>
                </c:pt>
                <c:pt idx="59">
                  <c:v>6.5</c:v>
                </c:pt>
                <c:pt idx="60">
                  <c:v>7.9</c:v>
                </c:pt>
                <c:pt idx="61">
                  <c:v>9.9</c:v>
                </c:pt>
                <c:pt idx="62">
                  <c:v>3.5</c:v>
                </c:pt>
                <c:pt idx="63">
                  <c:v>14.2</c:v>
                </c:pt>
                <c:pt idx="64">
                  <c:v>11.7</c:v>
                </c:pt>
                <c:pt idx="65">
                  <c:v>4</c:v>
                </c:pt>
                <c:pt idx="66">
                  <c:v>5.3</c:v>
                </c:pt>
                <c:pt idx="67">
                  <c:v>2.4</c:v>
                </c:pt>
                <c:pt idx="68">
                  <c:v>7</c:v>
                </c:pt>
                <c:pt idx="69">
                  <c:v>1.2</c:v>
                </c:pt>
                <c:pt idx="70">
                  <c:v>4.4</c:v>
                </c:pt>
                <c:pt idx="71">
                  <c:v>4.1</c:v>
                </c:pt>
                <c:pt idx="72">
                  <c:v>7.1</c:v>
                </c:pt>
                <c:pt idx="73">
                  <c:v>6.4</c:v>
                </c:pt>
                <c:pt idx="74">
                  <c:v>5.9</c:v>
                </c:pt>
                <c:pt idx="75">
                  <c:v>5</c:v>
                </c:pt>
                <c:pt idx="76">
                  <c:v>8.3</c:v>
                </c:pt>
                <c:pt idx="77">
                  <c:v>4.2</c:v>
                </c:pt>
                <c:pt idx="78">
                  <c:v>2.6</c:v>
                </c:pt>
                <c:pt idx="79">
                  <c:v>14.9</c:v>
                </c:pt>
                <c:pt idx="80">
                  <c:v>3.4</c:v>
                </c:pt>
                <c:pt idx="81">
                  <c:v>8</c:v>
                </c:pt>
                <c:pt idx="82">
                  <c:v>9.9</c:v>
                </c:pt>
                <c:pt idx="83">
                  <c:v>8.2</c:v>
                </c:pt>
                <c:pt idx="84">
                  <c:v>4.4</c:v>
                </c:pt>
                <c:pt idx="85">
                  <c:v>15.7</c:v>
                </c:pt>
                <c:pt idx="86">
                  <c:v>11.4</c:v>
                </c:pt>
                <c:pt idx="87">
                  <c:v>3.7</c:v>
                </c:pt>
                <c:pt idx="88">
                  <c:v>3.9</c:v>
                </c:pt>
                <c:pt idx="89">
                  <c:v>9.1</c:v>
                </c:pt>
                <c:pt idx="90">
                  <c:v>5.7</c:v>
                </c:pt>
                <c:pt idx="91">
                  <c:v>4.6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0"/>
            <c:dispRSqr val="0"/>
          </c:trendline>
          <c:xVal>
            <c:numRef>
              <c:f>ENVELOPES!$F$6:$F$12</c:f>
              <c:numCache>
                <c:ptCount val="7"/>
                <c:pt idx="0">
                  <c:v>0</c:v>
                </c:pt>
                <c:pt idx="1">
                  <c:v>18.4</c:v>
                </c:pt>
                <c:pt idx="2">
                  <c:v>112.3</c:v>
                </c:pt>
                <c:pt idx="3">
                  <c:v>181.4</c:v>
                </c:pt>
                <c:pt idx="4">
                  <c:v>408.5</c:v>
                </c:pt>
                <c:pt idx="5">
                  <c:v>606.4</c:v>
                </c:pt>
                <c:pt idx="6">
                  <c:v>952.9</c:v>
                </c:pt>
              </c:numCache>
            </c:numRef>
          </c:xVal>
          <c:yVal>
            <c:numRef>
              <c:f>ENVELOPES!$G$6:$G$12</c:f>
              <c:numCache>
                <c:ptCount val="7"/>
                <c:pt idx="0">
                  <c:v>0</c:v>
                </c:pt>
                <c:pt idx="1">
                  <c:v>0.6</c:v>
                </c:pt>
                <c:pt idx="2">
                  <c:v>3.1</c:v>
                </c:pt>
                <c:pt idx="3">
                  <c:v>4.6</c:v>
                </c:pt>
                <c:pt idx="4">
                  <c:v>9.7</c:v>
                </c:pt>
                <c:pt idx="5">
                  <c:v>13.7</c:v>
                </c:pt>
                <c:pt idx="6">
                  <c:v>18</c:v>
                </c:pt>
              </c:numCache>
            </c:numRef>
          </c:yVal>
          <c:smooth val="0"/>
        </c:ser>
        <c:axId val="7755255"/>
        <c:axId val="2688432"/>
      </c:scatterChart>
      <c:valAx>
        <c:axId val="775525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2688432"/>
        <c:crosses val="autoZero"/>
        <c:crossBetween val="midCat"/>
        <c:dispUnits/>
      </c:valAx>
      <c:valAx>
        <c:axId val="2688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7755255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625"/>
          <c:w val="0.9497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CALC!$T$4:$T$200</c:f>
              <c:numCache>
                <c:ptCount val="107"/>
                <c:pt idx="0">
                  <c:v>13.2</c:v>
                </c:pt>
                <c:pt idx="1">
                  <c:v>14.2</c:v>
                </c:pt>
                <c:pt idx="2">
                  <c:v>8.1</c:v>
                </c:pt>
                <c:pt idx="3">
                  <c:v>13.8</c:v>
                </c:pt>
                <c:pt idx="4">
                  <c:v>10.8</c:v>
                </c:pt>
                <c:pt idx="5">
                  <c:v>14.7</c:v>
                </c:pt>
                <c:pt idx="6">
                  <c:v>17.2</c:v>
                </c:pt>
                <c:pt idx="7">
                  <c:v>14</c:v>
                </c:pt>
                <c:pt idx="8">
                  <c:v>22.6</c:v>
                </c:pt>
                <c:pt idx="9">
                  <c:v>24.7</c:v>
                </c:pt>
                <c:pt idx="10">
                  <c:v>23.1</c:v>
                </c:pt>
                <c:pt idx="11">
                  <c:v>20.9</c:v>
                </c:pt>
                <c:pt idx="12">
                  <c:v>30.5</c:v>
                </c:pt>
                <c:pt idx="13">
                  <c:v>16.8</c:v>
                </c:pt>
                <c:pt idx="14">
                  <c:v>5.1</c:v>
                </c:pt>
                <c:pt idx="15">
                  <c:v>3.1</c:v>
                </c:pt>
                <c:pt idx="16">
                  <c:v>9.6</c:v>
                </c:pt>
                <c:pt idx="17">
                  <c:v>21.1</c:v>
                </c:pt>
                <c:pt idx="18">
                  <c:v>10.5</c:v>
                </c:pt>
                <c:pt idx="19">
                  <c:v>20.4</c:v>
                </c:pt>
                <c:pt idx="20">
                  <c:v>11.8</c:v>
                </c:pt>
                <c:pt idx="21">
                  <c:v>2.9</c:v>
                </c:pt>
                <c:pt idx="22">
                  <c:v>1.9</c:v>
                </c:pt>
                <c:pt idx="23">
                  <c:v>6.9</c:v>
                </c:pt>
                <c:pt idx="24">
                  <c:v>12.4</c:v>
                </c:pt>
                <c:pt idx="25">
                  <c:v>13.4</c:v>
                </c:pt>
                <c:pt idx="26">
                  <c:v>23.4</c:v>
                </c:pt>
                <c:pt idx="27">
                  <c:v>8.6</c:v>
                </c:pt>
                <c:pt idx="28">
                  <c:v>17.3</c:v>
                </c:pt>
                <c:pt idx="29">
                  <c:v>9.4</c:v>
                </c:pt>
                <c:pt idx="30">
                  <c:v>20.9</c:v>
                </c:pt>
                <c:pt idx="31">
                  <c:v>10.6</c:v>
                </c:pt>
                <c:pt idx="32">
                  <c:v>18.1</c:v>
                </c:pt>
                <c:pt idx="33">
                  <c:v>12.1</c:v>
                </c:pt>
                <c:pt idx="34">
                  <c:v>8.4</c:v>
                </c:pt>
                <c:pt idx="35">
                  <c:v>10.4</c:v>
                </c:pt>
                <c:pt idx="36">
                  <c:v>20</c:v>
                </c:pt>
                <c:pt idx="37">
                  <c:v>23</c:v>
                </c:pt>
                <c:pt idx="38">
                  <c:v>11.7</c:v>
                </c:pt>
                <c:pt idx="39">
                  <c:v>15.6</c:v>
                </c:pt>
                <c:pt idx="40">
                  <c:v>13.3</c:v>
                </c:pt>
                <c:pt idx="41">
                  <c:v>7</c:v>
                </c:pt>
                <c:pt idx="42">
                  <c:v>10.3</c:v>
                </c:pt>
                <c:pt idx="43">
                  <c:v>7.7</c:v>
                </c:pt>
                <c:pt idx="44">
                  <c:v>11.6</c:v>
                </c:pt>
                <c:pt idx="45">
                  <c:v>13.5</c:v>
                </c:pt>
                <c:pt idx="46">
                  <c:v>21.5</c:v>
                </c:pt>
                <c:pt idx="47">
                  <c:v>21.6</c:v>
                </c:pt>
                <c:pt idx="48">
                  <c:v>25.9</c:v>
                </c:pt>
                <c:pt idx="49">
                  <c:v>24.5</c:v>
                </c:pt>
                <c:pt idx="50">
                  <c:v>14.8</c:v>
                </c:pt>
                <c:pt idx="51">
                  <c:v>13.3</c:v>
                </c:pt>
                <c:pt idx="52">
                  <c:v>6.2</c:v>
                </c:pt>
                <c:pt idx="53">
                  <c:v>15.3</c:v>
                </c:pt>
                <c:pt idx="54">
                  <c:v>5.9</c:v>
                </c:pt>
                <c:pt idx="55">
                  <c:v>5.4</c:v>
                </c:pt>
                <c:pt idx="56">
                  <c:v>10</c:v>
                </c:pt>
                <c:pt idx="57">
                  <c:v>16.9</c:v>
                </c:pt>
                <c:pt idx="58">
                  <c:v>12.6</c:v>
                </c:pt>
                <c:pt idx="59">
                  <c:v>14.1</c:v>
                </c:pt>
                <c:pt idx="60">
                  <c:v>16.8</c:v>
                </c:pt>
                <c:pt idx="61">
                  <c:v>15.1</c:v>
                </c:pt>
                <c:pt idx="62">
                  <c:v>6.7</c:v>
                </c:pt>
                <c:pt idx="63">
                  <c:v>24.7</c:v>
                </c:pt>
                <c:pt idx="64">
                  <c:v>15.7</c:v>
                </c:pt>
                <c:pt idx="65">
                  <c:v>7.2</c:v>
                </c:pt>
                <c:pt idx="66">
                  <c:v>9.2</c:v>
                </c:pt>
                <c:pt idx="67">
                  <c:v>4.7</c:v>
                </c:pt>
                <c:pt idx="68">
                  <c:v>10.3</c:v>
                </c:pt>
                <c:pt idx="69">
                  <c:v>3.2</c:v>
                </c:pt>
                <c:pt idx="70">
                  <c:v>6.5</c:v>
                </c:pt>
                <c:pt idx="71">
                  <c:v>10.7</c:v>
                </c:pt>
                <c:pt idx="72">
                  <c:v>14</c:v>
                </c:pt>
                <c:pt idx="73">
                  <c:v>10.7</c:v>
                </c:pt>
                <c:pt idx="74">
                  <c:v>10.9</c:v>
                </c:pt>
                <c:pt idx="75">
                  <c:v>13.1</c:v>
                </c:pt>
                <c:pt idx="76">
                  <c:v>19</c:v>
                </c:pt>
                <c:pt idx="77">
                  <c:v>8.1</c:v>
                </c:pt>
                <c:pt idx="78">
                  <c:v>7.7</c:v>
                </c:pt>
                <c:pt idx="79">
                  <c:v>21.3</c:v>
                </c:pt>
                <c:pt idx="80">
                  <c:v>13.1</c:v>
                </c:pt>
                <c:pt idx="81">
                  <c:v>17.1</c:v>
                </c:pt>
                <c:pt idx="82">
                  <c:v>20.6</c:v>
                </c:pt>
                <c:pt idx="83">
                  <c:v>14.9</c:v>
                </c:pt>
                <c:pt idx="84">
                  <c:v>9.5</c:v>
                </c:pt>
                <c:pt idx="85">
                  <c:v>22.6</c:v>
                </c:pt>
                <c:pt idx="86">
                  <c:v>16.5</c:v>
                </c:pt>
                <c:pt idx="87">
                  <c:v>4.7</c:v>
                </c:pt>
                <c:pt idx="88">
                  <c:v>7.5</c:v>
                </c:pt>
                <c:pt idx="89">
                  <c:v>14.5</c:v>
                </c:pt>
                <c:pt idx="90">
                  <c:v>13.4</c:v>
                </c:pt>
                <c:pt idx="91">
                  <c:v>9.7</c:v>
                </c:pt>
              </c:numCache>
            </c:numRef>
          </c:xVal>
          <c:yVal>
            <c:numRef>
              <c:f>CALC!$AF$4:$AF$110</c:f>
              <c:numCache>
                <c:ptCount val="107"/>
                <c:pt idx="0">
                  <c:v>12.105628950419186</c:v>
                </c:pt>
                <c:pt idx="1">
                  <c:v>13.337097407616076</c:v>
                </c:pt>
                <c:pt idx="2">
                  <c:v>8.1</c:v>
                </c:pt>
                <c:pt idx="3">
                  <c:v>12.789539405423392</c:v>
                </c:pt>
                <c:pt idx="4">
                  <c:v>8.539051026970522</c:v>
                </c:pt>
                <c:pt idx="5">
                  <c:v>13.59970115167872</c:v>
                </c:pt>
                <c:pt idx="6">
                  <c:v>14.259579465646397</c:v>
                </c:pt>
                <c:pt idx="7">
                  <c:v>9.195869648195243</c:v>
                </c:pt>
                <c:pt idx="8">
                  <c:v>21.2995713515586</c:v>
                </c:pt>
                <c:pt idx="9">
                  <c:v>23.974595874088408</c:v>
                </c:pt>
                <c:pt idx="10">
                  <c:v>23.004390863335583</c:v>
                </c:pt>
                <c:pt idx="11">
                  <c:v>19.26959430587982</c:v>
                </c:pt>
                <c:pt idx="12">
                  <c:v>29.101829026746607</c:v>
                </c:pt>
                <c:pt idx="13">
                  <c:v>16.8</c:v>
                </c:pt>
                <c:pt idx="14">
                  <c:v>5.1</c:v>
                </c:pt>
                <c:pt idx="15">
                  <c:v>3.1</c:v>
                </c:pt>
                <c:pt idx="16">
                  <c:v>8.670639510624232</c:v>
                </c:pt>
                <c:pt idx="17">
                  <c:v>19.66343753335179</c:v>
                </c:pt>
                <c:pt idx="18">
                  <c:v>10.5</c:v>
                </c:pt>
                <c:pt idx="19">
                  <c:v>17.52128685875623</c:v>
                </c:pt>
                <c:pt idx="20">
                  <c:v>11.8</c:v>
                </c:pt>
                <c:pt idx="21">
                  <c:v>2.9</c:v>
                </c:pt>
                <c:pt idx="22">
                  <c:v>1.9</c:v>
                </c:pt>
                <c:pt idx="23">
                  <c:v>4.863130371937862</c:v>
                </c:pt>
                <c:pt idx="24">
                  <c:v>12.157847681374742</c:v>
                </c:pt>
                <c:pt idx="25">
                  <c:v>11.374200723934901</c:v>
                </c:pt>
                <c:pt idx="26">
                  <c:v>21.834013560991778</c:v>
                </c:pt>
                <c:pt idx="27">
                  <c:v>8.6</c:v>
                </c:pt>
                <c:pt idx="28">
                  <c:v>15.586930105006191</c:v>
                </c:pt>
                <c:pt idx="29">
                  <c:v>8.312387847753113</c:v>
                </c:pt>
                <c:pt idx="30">
                  <c:v>19.665989981239814</c:v>
                </c:pt>
                <c:pt idx="31">
                  <c:v>9.107731831944736</c:v>
                </c:pt>
                <c:pt idx="32">
                  <c:v>17.448146207304436</c:v>
                </c:pt>
                <c:pt idx="33">
                  <c:v>10.679184971423288</c:v>
                </c:pt>
                <c:pt idx="34">
                  <c:v>6.860484258936604</c:v>
                </c:pt>
                <c:pt idx="35">
                  <c:v>8.68865887862781</c:v>
                </c:pt>
                <c:pt idx="36">
                  <c:v>18.842628066623323</c:v>
                </c:pt>
                <c:pt idx="37">
                  <c:v>21.11264572254528</c:v>
                </c:pt>
                <c:pt idx="38">
                  <c:v>10.432053236744379</c:v>
                </c:pt>
                <c:pt idx="39">
                  <c:v>14.28117146540649</c:v>
                </c:pt>
                <c:pt idx="40">
                  <c:v>12.732021676588607</c:v>
                </c:pt>
                <c:pt idx="41">
                  <c:v>5.726715560420546</c:v>
                </c:pt>
                <c:pt idx="42">
                  <c:v>8.242282139126331</c:v>
                </c:pt>
                <c:pt idx="43">
                  <c:v>6.660564595325403</c:v>
                </c:pt>
                <c:pt idx="44">
                  <c:v>10.019697901950396</c:v>
                </c:pt>
                <c:pt idx="45">
                  <c:v>12.453997810599363</c:v>
                </c:pt>
                <c:pt idx="46">
                  <c:v>17.9866563060989</c:v>
                </c:pt>
                <c:pt idx="47">
                  <c:v>19.733769114682442</c:v>
                </c:pt>
                <c:pt idx="48">
                  <c:v>24.01089523208101</c:v>
                </c:pt>
                <c:pt idx="49">
                  <c:v>23.731543624043653</c:v>
                </c:pt>
                <c:pt idx="50">
                  <c:v>14.056255312028386</c:v>
                </c:pt>
                <c:pt idx="51">
                  <c:v>12.601578796981318</c:v>
                </c:pt>
                <c:pt idx="52">
                  <c:v>6.2</c:v>
                </c:pt>
                <c:pt idx="53">
                  <c:v>12.415536687991501</c:v>
                </c:pt>
                <c:pt idx="54">
                  <c:v>5.9</c:v>
                </c:pt>
                <c:pt idx="55">
                  <c:v>5.4</c:v>
                </c:pt>
                <c:pt idx="56">
                  <c:v>8.781352716918551</c:v>
                </c:pt>
                <c:pt idx="57">
                  <c:v>15.99423966229539</c:v>
                </c:pt>
                <c:pt idx="58">
                  <c:v>10.136089714614208</c:v>
                </c:pt>
                <c:pt idx="59">
                  <c:v>11.247508053291567</c:v>
                </c:pt>
                <c:pt idx="60">
                  <c:v>14.217666560547908</c:v>
                </c:pt>
                <c:pt idx="61">
                  <c:v>12.956244351587797</c:v>
                </c:pt>
                <c:pt idx="62">
                  <c:v>6.7</c:v>
                </c:pt>
                <c:pt idx="63">
                  <c:v>22.85603259803368</c:v>
                </c:pt>
                <c:pt idx="64">
                  <c:v>14.54405662165598</c:v>
                </c:pt>
                <c:pt idx="65">
                  <c:v>5.463724127033581</c:v>
                </c:pt>
                <c:pt idx="66">
                  <c:v>8.354402414338644</c:v>
                </c:pt>
                <c:pt idx="67">
                  <c:v>4.7</c:v>
                </c:pt>
                <c:pt idx="68">
                  <c:v>8.96334285813639</c:v>
                </c:pt>
                <c:pt idx="69">
                  <c:v>3.2</c:v>
                </c:pt>
                <c:pt idx="70">
                  <c:v>6.5</c:v>
                </c:pt>
                <c:pt idx="71">
                  <c:v>9.64609873307067</c:v>
                </c:pt>
                <c:pt idx="72">
                  <c:v>12.671222893203186</c:v>
                </c:pt>
                <c:pt idx="73">
                  <c:v>8.278139087664172</c:v>
                </c:pt>
                <c:pt idx="74">
                  <c:v>7.942479415546763</c:v>
                </c:pt>
                <c:pt idx="75">
                  <c:v>13.1</c:v>
                </c:pt>
                <c:pt idx="76">
                  <c:v>15.88403971065353</c:v>
                </c:pt>
                <c:pt idx="77">
                  <c:v>8.1</c:v>
                </c:pt>
                <c:pt idx="78">
                  <c:v>7.7</c:v>
                </c:pt>
                <c:pt idx="79">
                  <c:v>18.473813547657677</c:v>
                </c:pt>
                <c:pt idx="80">
                  <c:v>13.1</c:v>
                </c:pt>
                <c:pt idx="81">
                  <c:v>14.053179404577097</c:v>
                </c:pt>
                <c:pt idx="82">
                  <c:v>18.468771832156463</c:v>
                </c:pt>
                <c:pt idx="83">
                  <c:v>10.81307829869731</c:v>
                </c:pt>
                <c:pt idx="84">
                  <c:v>9.5</c:v>
                </c:pt>
                <c:pt idx="85">
                  <c:v>20.780056210664878</c:v>
                </c:pt>
                <c:pt idx="86">
                  <c:v>15.405112593169433</c:v>
                </c:pt>
                <c:pt idx="87">
                  <c:v>4.7</c:v>
                </c:pt>
                <c:pt idx="88">
                  <c:v>7.025487437106434</c:v>
                </c:pt>
                <c:pt idx="89">
                  <c:v>13.586617107486914</c:v>
                </c:pt>
                <c:pt idx="90">
                  <c:v>10.797607396716831</c:v>
                </c:pt>
                <c:pt idx="91">
                  <c:v>7.7391656354246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ENVELOPES!$A$11:$A$12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ENVELOPES!$B$11:$B$12</c:f>
              <c:numCache>
                <c:ptCount val="2"/>
                <c:pt idx="0">
                  <c:v>-5</c:v>
                </c:pt>
                <c:pt idx="1">
                  <c:v>30</c:v>
                </c:pt>
              </c:numCache>
            </c:numRef>
          </c:yVal>
          <c:smooth val="0"/>
        </c:ser>
        <c:axId val="41868429"/>
        <c:axId val="41271542"/>
      </c:scatterChart>
      <c:valAx>
        <c:axId val="4186842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ORIGINAL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1271542"/>
        <c:crosses val="autoZero"/>
        <c:crossBetween val="midCat"/>
        <c:dispUnits/>
      </c:valAx>
      <c:valAx>
        <c:axId val="412715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MODIFIED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1868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4"/>
          <c:w val="0.949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97"/>
                <c:pt idx="0">
                  <c:v>4.3</c:v>
                </c:pt>
                <c:pt idx="1">
                  <c:v>3.5</c:v>
                </c:pt>
                <c:pt idx="2">
                  <c:v>1.22</c:v>
                </c:pt>
                <c:pt idx="3">
                  <c:v>1.01</c:v>
                </c:pt>
                <c:pt idx="4">
                  <c:v>0</c:v>
                </c:pt>
                <c:pt idx="5">
                  <c:v>0</c:v>
                </c:pt>
                <c:pt idx="6">
                  <c:v>1.9</c:v>
                </c:pt>
                <c:pt idx="7">
                  <c:v>0</c:v>
                </c:pt>
                <c:pt idx="8">
                  <c:v>2</c:v>
                </c:pt>
                <c:pt idx="9">
                  <c:v>4.3</c:v>
                </c:pt>
                <c:pt idx="10">
                  <c:v>0</c:v>
                </c:pt>
                <c:pt idx="11">
                  <c:v>0</c:v>
                </c:pt>
                <c:pt idx="12">
                  <c:v>14.2</c:v>
                </c:pt>
                <c:pt idx="13">
                  <c:v>0.3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3.5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0.6</c:v>
                </c:pt>
                <c:pt idx="23">
                  <c:v>0</c:v>
                </c:pt>
                <c:pt idx="24">
                  <c:v>2.5</c:v>
                </c:pt>
                <c:pt idx="25">
                  <c:v>1.9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</c:v>
                </c:pt>
                <c:pt idx="30">
                  <c:v>6.1</c:v>
                </c:pt>
                <c:pt idx="31">
                  <c:v>4.7</c:v>
                </c:pt>
                <c:pt idx="32">
                  <c:v>4.5</c:v>
                </c:pt>
                <c:pt idx="33">
                  <c:v>0.7</c:v>
                </c:pt>
                <c:pt idx="34">
                  <c:v>1.4</c:v>
                </c:pt>
                <c:pt idx="35">
                  <c:v>10.2</c:v>
                </c:pt>
                <c:pt idx="36">
                  <c:v>8.7</c:v>
                </c:pt>
                <c:pt idx="37">
                  <c:v>0</c:v>
                </c:pt>
                <c:pt idx="38">
                  <c:v>0</c:v>
                </c:pt>
                <c:pt idx="39">
                  <c:v>2.1</c:v>
                </c:pt>
                <c:pt idx="40">
                  <c:v>0.8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3.5</c:v>
                </c:pt>
                <c:pt idx="45">
                  <c:v>0.4</c:v>
                </c:pt>
                <c:pt idx="46">
                  <c:v>0.3</c:v>
                </c:pt>
                <c:pt idx="47">
                  <c:v>0.8</c:v>
                </c:pt>
                <c:pt idx="48">
                  <c:v>6.5</c:v>
                </c:pt>
                <c:pt idx="49">
                  <c:v>5.2</c:v>
                </c:pt>
                <c:pt idx="50">
                  <c:v>3.4</c:v>
                </c:pt>
                <c:pt idx="51">
                  <c:v>10.2</c:v>
                </c:pt>
                <c:pt idx="52">
                  <c:v>1.7</c:v>
                </c:pt>
                <c:pt idx="53">
                  <c:v>0.7</c:v>
                </c:pt>
                <c:pt idx="54">
                  <c:v>2.6</c:v>
                </c:pt>
                <c:pt idx="55">
                  <c:v>2.5</c:v>
                </c:pt>
                <c:pt idx="56">
                  <c:v>0</c:v>
                </c:pt>
                <c:pt idx="57">
                  <c:v>18</c:v>
                </c:pt>
                <c:pt idx="58">
                  <c:v>3.2</c:v>
                </c:pt>
                <c:pt idx="59">
                  <c:v>3</c:v>
                </c:pt>
                <c:pt idx="60">
                  <c:v>2.6</c:v>
                </c:pt>
                <c:pt idx="61">
                  <c:v>12.9</c:v>
                </c:pt>
                <c:pt idx="62">
                  <c:v>0</c:v>
                </c:pt>
                <c:pt idx="63">
                  <c:v>13.7</c:v>
                </c:pt>
                <c:pt idx="64">
                  <c:v>6.7</c:v>
                </c:pt>
                <c:pt idx="65">
                  <c:v>9.7</c:v>
                </c:pt>
                <c:pt idx="66">
                  <c:v>0.8</c:v>
                </c:pt>
                <c:pt idx="67">
                  <c:v>0</c:v>
                </c:pt>
                <c:pt idx="68">
                  <c:v>2.6</c:v>
                </c:pt>
                <c:pt idx="69">
                  <c:v>2.8</c:v>
                </c:pt>
                <c:pt idx="70">
                  <c:v>3.1</c:v>
                </c:pt>
                <c:pt idx="71">
                  <c:v>0</c:v>
                </c:pt>
                <c:pt idx="72">
                  <c:v>0.4</c:v>
                </c:pt>
                <c:pt idx="73">
                  <c:v>0</c:v>
                </c:pt>
                <c:pt idx="74">
                  <c:v>3.1</c:v>
                </c:pt>
                <c:pt idx="75">
                  <c:v>0.7</c:v>
                </c:pt>
                <c:pt idx="76">
                  <c:v>1.1</c:v>
                </c:pt>
                <c:pt idx="77">
                  <c:v>0</c:v>
                </c:pt>
                <c:pt idx="78">
                  <c:v>0</c:v>
                </c:pt>
                <c:pt idx="79">
                  <c:v>3.1</c:v>
                </c:pt>
                <c:pt idx="80">
                  <c:v>0.6</c:v>
                </c:pt>
                <c:pt idx="81">
                  <c:v>4.6</c:v>
                </c:pt>
                <c:pt idx="82">
                  <c:v>1.4</c:v>
                </c:pt>
                <c:pt idx="83">
                  <c:v>1</c:v>
                </c:pt>
                <c:pt idx="84">
                  <c:v>0</c:v>
                </c:pt>
                <c:pt idx="85">
                  <c:v>1.8</c:v>
                </c:pt>
                <c:pt idx="86">
                  <c:v>2</c:v>
                </c:pt>
                <c:pt idx="87">
                  <c:v>1.9</c:v>
                </c:pt>
                <c:pt idx="88">
                  <c:v>1.2</c:v>
                </c:pt>
                <c:pt idx="89">
                  <c:v>2.5</c:v>
                </c:pt>
                <c:pt idx="90">
                  <c:v>3.1</c:v>
                </c:pt>
                <c:pt idx="91">
                  <c:v>0.6</c:v>
                </c:pt>
              </c:numCache>
            </c:numRef>
          </c:xVal>
          <c:yVal>
            <c:numRef>
              <c:f>CALC!$AF$4:$AF$200</c:f>
              <c:numCache>
                <c:ptCount val="197"/>
                <c:pt idx="0">
                  <c:v>12.105628950419186</c:v>
                </c:pt>
                <c:pt idx="1">
                  <c:v>13.337097407616076</c:v>
                </c:pt>
                <c:pt idx="2">
                  <c:v>8.1</c:v>
                </c:pt>
                <c:pt idx="3">
                  <c:v>12.789539405423392</c:v>
                </c:pt>
                <c:pt idx="4">
                  <c:v>8.539051026970522</c:v>
                </c:pt>
                <c:pt idx="5">
                  <c:v>13.59970115167872</c:v>
                </c:pt>
                <c:pt idx="6">
                  <c:v>14.259579465646397</c:v>
                </c:pt>
                <c:pt idx="7">
                  <c:v>9.195869648195243</c:v>
                </c:pt>
                <c:pt idx="8">
                  <c:v>21.2995713515586</c:v>
                </c:pt>
                <c:pt idx="9">
                  <c:v>23.974595874088408</c:v>
                </c:pt>
                <c:pt idx="10">
                  <c:v>23.004390863335583</c:v>
                </c:pt>
                <c:pt idx="11">
                  <c:v>19.26959430587982</c:v>
                </c:pt>
                <c:pt idx="12">
                  <c:v>29.101829026746607</c:v>
                </c:pt>
                <c:pt idx="13">
                  <c:v>16.8</c:v>
                </c:pt>
                <c:pt idx="14">
                  <c:v>5.1</c:v>
                </c:pt>
                <c:pt idx="15">
                  <c:v>3.1</c:v>
                </c:pt>
                <c:pt idx="16">
                  <c:v>8.670639510624232</c:v>
                </c:pt>
                <c:pt idx="17">
                  <c:v>19.66343753335179</c:v>
                </c:pt>
                <c:pt idx="18">
                  <c:v>10.5</c:v>
                </c:pt>
                <c:pt idx="19">
                  <c:v>17.52128685875623</c:v>
                </c:pt>
                <c:pt idx="20">
                  <c:v>11.8</c:v>
                </c:pt>
                <c:pt idx="21">
                  <c:v>2.9</c:v>
                </c:pt>
                <c:pt idx="22">
                  <c:v>1.9</c:v>
                </c:pt>
                <c:pt idx="23">
                  <c:v>4.863130371937862</c:v>
                </c:pt>
                <c:pt idx="24">
                  <c:v>12.157847681374742</c:v>
                </c:pt>
                <c:pt idx="25">
                  <c:v>11.374200723934901</c:v>
                </c:pt>
                <c:pt idx="26">
                  <c:v>21.834013560991778</c:v>
                </c:pt>
                <c:pt idx="27">
                  <c:v>8.6</c:v>
                </c:pt>
                <c:pt idx="28">
                  <c:v>15.586930105006191</c:v>
                </c:pt>
                <c:pt idx="29">
                  <c:v>8.312387847753113</c:v>
                </c:pt>
                <c:pt idx="30">
                  <c:v>19.665989981239814</c:v>
                </c:pt>
                <c:pt idx="31">
                  <c:v>9.107731831944736</c:v>
                </c:pt>
                <c:pt idx="32">
                  <c:v>17.448146207304436</c:v>
                </c:pt>
                <c:pt idx="33">
                  <c:v>10.679184971423288</c:v>
                </c:pt>
                <c:pt idx="34">
                  <c:v>6.860484258936604</c:v>
                </c:pt>
                <c:pt idx="35">
                  <c:v>8.68865887862781</c:v>
                </c:pt>
                <c:pt idx="36">
                  <c:v>18.842628066623323</c:v>
                </c:pt>
                <c:pt idx="37">
                  <c:v>21.11264572254528</c:v>
                </c:pt>
                <c:pt idx="38">
                  <c:v>10.432053236744379</c:v>
                </c:pt>
                <c:pt idx="39">
                  <c:v>14.28117146540649</c:v>
                </c:pt>
                <c:pt idx="40">
                  <c:v>12.732021676588607</c:v>
                </c:pt>
                <c:pt idx="41">
                  <c:v>5.726715560420546</c:v>
                </c:pt>
                <c:pt idx="42">
                  <c:v>8.242282139126331</c:v>
                </c:pt>
                <c:pt idx="43">
                  <c:v>6.660564595325403</c:v>
                </c:pt>
                <c:pt idx="44">
                  <c:v>10.019697901950396</c:v>
                </c:pt>
                <c:pt idx="45">
                  <c:v>12.453997810599363</c:v>
                </c:pt>
                <c:pt idx="46">
                  <c:v>17.9866563060989</c:v>
                </c:pt>
                <c:pt idx="47">
                  <c:v>19.733769114682442</c:v>
                </c:pt>
                <c:pt idx="48">
                  <c:v>24.01089523208101</c:v>
                </c:pt>
                <c:pt idx="49">
                  <c:v>23.731543624043653</c:v>
                </c:pt>
                <c:pt idx="50">
                  <c:v>14.056255312028386</c:v>
                </c:pt>
                <c:pt idx="51">
                  <c:v>12.601578796981318</c:v>
                </c:pt>
                <c:pt idx="52">
                  <c:v>6.2</c:v>
                </c:pt>
                <c:pt idx="53">
                  <c:v>12.415536687991501</c:v>
                </c:pt>
                <c:pt idx="54">
                  <c:v>5.9</c:v>
                </c:pt>
                <c:pt idx="55">
                  <c:v>5.4</c:v>
                </c:pt>
                <c:pt idx="56">
                  <c:v>8.781352716918551</c:v>
                </c:pt>
                <c:pt idx="57">
                  <c:v>15.99423966229539</c:v>
                </c:pt>
                <c:pt idx="58">
                  <c:v>10.136089714614208</c:v>
                </c:pt>
                <c:pt idx="59">
                  <c:v>11.247508053291567</c:v>
                </c:pt>
                <c:pt idx="60">
                  <c:v>14.217666560547908</c:v>
                </c:pt>
                <c:pt idx="61">
                  <c:v>12.956244351587797</c:v>
                </c:pt>
                <c:pt idx="62">
                  <c:v>6.7</c:v>
                </c:pt>
                <c:pt idx="63">
                  <c:v>22.85603259803368</c:v>
                </c:pt>
                <c:pt idx="64">
                  <c:v>14.54405662165598</c:v>
                </c:pt>
                <c:pt idx="65">
                  <c:v>5.463724127033581</c:v>
                </c:pt>
                <c:pt idx="66">
                  <c:v>8.354402414338644</c:v>
                </c:pt>
                <c:pt idx="67">
                  <c:v>4.7</c:v>
                </c:pt>
                <c:pt idx="68">
                  <c:v>8.96334285813639</c:v>
                </c:pt>
                <c:pt idx="69">
                  <c:v>3.2</c:v>
                </c:pt>
                <c:pt idx="70">
                  <c:v>6.5</c:v>
                </c:pt>
                <c:pt idx="71">
                  <c:v>9.64609873307067</c:v>
                </c:pt>
                <c:pt idx="72">
                  <c:v>12.671222893203186</c:v>
                </c:pt>
                <c:pt idx="73">
                  <c:v>8.278139087664172</c:v>
                </c:pt>
                <c:pt idx="74">
                  <c:v>7.942479415546763</c:v>
                </c:pt>
                <c:pt idx="75">
                  <c:v>13.1</c:v>
                </c:pt>
                <c:pt idx="76">
                  <c:v>15.88403971065353</c:v>
                </c:pt>
                <c:pt idx="77">
                  <c:v>8.1</c:v>
                </c:pt>
                <c:pt idx="78">
                  <c:v>7.7</c:v>
                </c:pt>
                <c:pt idx="79">
                  <c:v>18.473813547657677</c:v>
                </c:pt>
                <c:pt idx="80">
                  <c:v>13.1</c:v>
                </c:pt>
                <c:pt idx="81">
                  <c:v>14.053179404577097</c:v>
                </c:pt>
                <c:pt idx="82">
                  <c:v>18.468771832156463</c:v>
                </c:pt>
                <c:pt idx="83">
                  <c:v>10.81307829869731</c:v>
                </c:pt>
                <c:pt idx="84">
                  <c:v>9.5</c:v>
                </c:pt>
                <c:pt idx="85">
                  <c:v>20.780056210664878</c:v>
                </c:pt>
                <c:pt idx="86">
                  <c:v>15.405112593169433</c:v>
                </c:pt>
                <c:pt idx="87">
                  <c:v>4.7</c:v>
                </c:pt>
                <c:pt idx="88">
                  <c:v>7.025487437106434</c:v>
                </c:pt>
                <c:pt idx="89">
                  <c:v>13.586617107486914</c:v>
                </c:pt>
                <c:pt idx="90">
                  <c:v>10.797607396716831</c:v>
                </c:pt>
                <c:pt idx="91">
                  <c:v>7.7391656354246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35899559"/>
        <c:axId val="54660576"/>
      </c:scatterChart>
      <c:valAx>
        <c:axId val="3589955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4660576"/>
        <c:crosses val="autoZero"/>
        <c:crossBetween val="midCat"/>
        <c:dispUnits/>
      </c:valAx>
      <c:valAx>
        <c:axId val="546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5899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625"/>
          <c:w val="0.9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197"/>
                <c:pt idx="0">
                  <c:v>4.3</c:v>
                </c:pt>
                <c:pt idx="1">
                  <c:v>3.5</c:v>
                </c:pt>
                <c:pt idx="2">
                  <c:v>1.22</c:v>
                </c:pt>
                <c:pt idx="3">
                  <c:v>1.01</c:v>
                </c:pt>
                <c:pt idx="4">
                  <c:v>0</c:v>
                </c:pt>
                <c:pt idx="5">
                  <c:v>0</c:v>
                </c:pt>
                <c:pt idx="6">
                  <c:v>1.9</c:v>
                </c:pt>
                <c:pt idx="7">
                  <c:v>0</c:v>
                </c:pt>
                <c:pt idx="8">
                  <c:v>2</c:v>
                </c:pt>
                <c:pt idx="9">
                  <c:v>4.3</c:v>
                </c:pt>
                <c:pt idx="10">
                  <c:v>0</c:v>
                </c:pt>
                <c:pt idx="11">
                  <c:v>0</c:v>
                </c:pt>
                <c:pt idx="12">
                  <c:v>14.2</c:v>
                </c:pt>
                <c:pt idx="13">
                  <c:v>0.3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3.5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0.6</c:v>
                </c:pt>
                <c:pt idx="23">
                  <c:v>0</c:v>
                </c:pt>
                <c:pt idx="24">
                  <c:v>2.5</c:v>
                </c:pt>
                <c:pt idx="25">
                  <c:v>1.9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</c:v>
                </c:pt>
                <c:pt idx="30">
                  <c:v>6.1</c:v>
                </c:pt>
                <c:pt idx="31">
                  <c:v>4.7</c:v>
                </c:pt>
                <c:pt idx="32">
                  <c:v>4.5</c:v>
                </c:pt>
                <c:pt idx="33">
                  <c:v>0.7</c:v>
                </c:pt>
                <c:pt idx="34">
                  <c:v>1.4</c:v>
                </c:pt>
                <c:pt idx="35">
                  <c:v>10.2</c:v>
                </c:pt>
                <c:pt idx="36">
                  <c:v>8.7</c:v>
                </c:pt>
                <c:pt idx="37">
                  <c:v>0</c:v>
                </c:pt>
                <c:pt idx="38">
                  <c:v>0</c:v>
                </c:pt>
                <c:pt idx="39">
                  <c:v>2.1</c:v>
                </c:pt>
                <c:pt idx="40">
                  <c:v>0.8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3.5</c:v>
                </c:pt>
                <c:pt idx="45">
                  <c:v>0.4</c:v>
                </c:pt>
                <c:pt idx="46">
                  <c:v>0.3</c:v>
                </c:pt>
                <c:pt idx="47">
                  <c:v>0.8</c:v>
                </c:pt>
                <c:pt idx="48">
                  <c:v>6.5</c:v>
                </c:pt>
                <c:pt idx="49">
                  <c:v>5.2</c:v>
                </c:pt>
                <c:pt idx="50">
                  <c:v>3.4</c:v>
                </c:pt>
                <c:pt idx="51">
                  <c:v>10.2</c:v>
                </c:pt>
                <c:pt idx="52">
                  <c:v>1.7</c:v>
                </c:pt>
                <c:pt idx="53">
                  <c:v>0.7</c:v>
                </c:pt>
                <c:pt idx="54">
                  <c:v>2.6</c:v>
                </c:pt>
                <c:pt idx="55">
                  <c:v>2.5</c:v>
                </c:pt>
                <c:pt idx="56">
                  <c:v>0</c:v>
                </c:pt>
                <c:pt idx="57">
                  <c:v>18</c:v>
                </c:pt>
                <c:pt idx="58">
                  <c:v>3.2</c:v>
                </c:pt>
                <c:pt idx="59">
                  <c:v>3</c:v>
                </c:pt>
                <c:pt idx="60">
                  <c:v>2.6</c:v>
                </c:pt>
                <c:pt idx="61">
                  <c:v>12.9</c:v>
                </c:pt>
                <c:pt idx="62">
                  <c:v>0</c:v>
                </c:pt>
                <c:pt idx="63">
                  <c:v>13.7</c:v>
                </c:pt>
                <c:pt idx="64">
                  <c:v>6.7</c:v>
                </c:pt>
                <c:pt idx="65">
                  <c:v>9.7</c:v>
                </c:pt>
                <c:pt idx="66">
                  <c:v>0.8</c:v>
                </c:pt>
                <c:pt idx="67">
                  <c:v>0</c:v>
                </c:pt>
                <c:pt idx="68">
                  <c:v>2.6</c:v>
                </c:pt>
                <c:pt idx="69">
                  <c:v>2.8</c:v>
                </c:pt>
                <c:pt idx="70">
                  <c:v>3.1</c:v>
                </c:pt>
                <c:pt idx="71">
                  <c:v>0</c:v>
                </c:pt>
                <c:pt idx="72">
                  <c:v>0.4</c:v>
                </c:pt>
                <c:pt idx="73">
                  <c:v>0</c:v>
                </c:pt>
                <c:pt idx="74">
                  <c:v>3.1</c:v>
                </c:pt>
                <c:pt idx="75">
                  <c:v>0.7</c:v>
                </c:pt>
                <c:pt idx="76">
                  <c:v>1.1</c:v>
                </c:pt>
                <c:pt idx="77">
                  <c:v>0</c:v>
                </c:pt>
                <c:pt idx="78">
                  <c:v>0</c:v>
                </c:pt>
                <c:pt idx="79">
                  <c:v>3.1</c:v>
                </c:pt>
                <c:pt idx="80">
                  <c:v>0.6</c:v>
                </c:pt>
                <c:pt idx="81">
                  <c:v>4.6</c:v>
                </c:pt>
                <c:pt idx="82">
                  <c:v>1.4</c:v>
                </c:pt>
                <c:pt idx="83">
                  <c:v>1</c:v>
                </c:pt>
                <c:pt idx="84">
                  <c:v>0</c:v>
                </c:pt>
                <c:pt idx="85">
                  <c:v>1.8</c:v>
                </c:pt>
                <c:pt idx="86">
                  <c:v>2</c:v>
                </c:pt>
                <c:pt idx="87">
                  <c:v>1.9</c:v>
                </c:pt>
                <c:pt idx="88">
                  <c:v>1.2</c:v>
                </c:pt>
                <c:pt idx="89">
                  <c:v>2.5</c:v>
                </c:pt>
                <c:pt idx="90">
                  <c:v>3.1</c:v>
                </c:pt>
                <c:pt idx="91">
                  <c:v>0.6</c:v>
                </c:pt>
              </c:numCache>
            </c:numRef>
          </c:xVal>
          <c:yVal>
            <c:numRef>
              <c:f>CALC!$AG$4:$AG$200</c:f>
              <c:numCache>
                <c:ptCount val="197"/>
                <c:pt idx="0">
                  <c:v>7.405628950419186</c:v>
                </c:pt>
                <c:pt idx="1">
                  <c:v>7.637097407616076</c:v>
                </c:pt>
                <c:pt idx="2">
                  <c:v>2.6</c:v>
                </c:pt>
                <c:pt idx="3">
                  <c:v>6.089539405423392</c:v>
                </c:pt>
                <c:pt idx="4">
                  <c:v>4.739051026970523</c:v>
                </c:pt>
                <c:pt idx="5">
                  <c:v>8.09970115167872</c:v>
                </c:pt>
                <c:pt idx="6">
                  <c:v>5.059579465646397</c:v>
                </c:pt>
                <c:pt idx="7">
                  <c:v>3.5958696481952437</c:v>
                </c:pt>
                <c:pt idx="8">
                  <c:v>8.9995713515586</c:v>
                </c:pt>
                <c:pt idx="9">
                  <c:v>10.974595874088408</c:v>
                </c:pt>
                <c:pt idx="10">
                  <c:v>10.804390863335584</c:v>
                </c:pt>
                <c:pt idx="11">
                  <c:v>7.569594305879821</c:v>
                </c:pt>
                <c:pt idx="12">
                  <c:v>14.501829026746607</c:v>
                </c:pt>
                <c:pt idx="13">
                  <c:v>5.7</c:v>
                </c:pt>
                <c:pt idx="14">
                  <c:v>1.9</c:v>
                </c:pt>
                <c:pt idx="15">
                  <c:v>1.8</c:v>
                </c:pt>
                <c:pt idx="16">
                  <c:v>5.970639510624232</c:v>
                </c:pt>
                <c:pt idx="17">
                  <c:v>10.46343753335179</c:v>
                </c:pt>
                <c:pt idx="18">
                  <c:v>4.6</c:v>
                </c:pt>
                <c:pt idx="19">
                  <c:v>3.7212868587562298</c:v>
                </c:pt>
                <c:pt idx="20">
                  <c:v>5.1</c:v>
                </c:pt>
                <c:pt idx="21">
                  <c:v>1.4</c:v>
                </c:pt>
                <c:pt idx="22">
                  <c:v>0.8</c:v>
                </c:pt>
                <c:pt idx="23">
                  <c:v>1.9631303719378619</c:v>
                </c:pt>
                <c:pt idx="24">
                  <c:v>7.857847681374742</c:v>
                </c:pt>
                <c:pt idx="25">
                  <c:v>5.3742007239349014</c:v>
                </c:pt>
                <c:pt idx="26">
                  <c:v>10.334013560991778</c:v>
                </c:pt>
                <c:pt idx="27">
                  <c:v>3.9</c:v>
                </c:pt>
                <c:pt idx="28">
                  <c:v>11.286930105006192</c:v>
                </c:pt>
                <c:pt idx="29">
                  <c:v>3.412387847753113</c:v>
                </c:pt>
                <c:pt idx="30">
                  <c:v>11.065989981239815</c:v>
                </c:pt>
                <c:pt idx="31">
                  <c:v>5.007731831944737</c:v>
                </c:pt>
                <c:pt idx="32">
                  <c:v>12.148146207304436</c:v>
                </c:pt>
                <c:pt idx="33">
                  <c:v>5.879184971423288</c:v>
                </c:pt>
                <c:pt idx="34">
                  <c:v>2.660484258936604</c:v>
                </c:pt>
                <c:pt idx="35">
                  <c:v>4.388658878627811</c:v>
                </c:pt>
                <c:pt idx="36">
                  <c:v>8.542628066623323</c:v>
                </c:pt>
                <c:pt idx="37">
                  <c:v>12.31264572254528</c:v>
                </c:pt>
                <c:pt idx="38">
                  <c:v>5.232053236744378</c:v>
                </c:pt>
                <c:pt idx="39">
                  <c:v>6.681171465406491</c:v>
                </c:pt>
                <c:pt idx="40">
                  <c:v>7.632021676588607</c:v>
                </c:pt>
                <c:pt idx="41">
                  <c:v>2.326715560420546</c:v>
                </c:pt>
                <c:pt idx="42">
                  <c:v>4.942282139126331</c:v>
                </c:pt>
                <c:pt idx="43">
                  <c:v>2.760564595325403</c:v>
                </c:pt>
                <c:pt idx="44">
                  <c:v>5.219697901950396</c:v>
                </c:pt>
                <c:pt idx="45">
                  <c:v>6.353997810599363</c:v>
                </c:pt>
                <c:pt idx="46">
                  <c:v>9.4866563060989</c:v>
                </c:pt>
                <c:pt idx="47">
                  <c:v>7.633769114682442</c:v>
                </c:pt>
                <c:pt idx="48">
                  <c:v>15.910895232081009</c:v>
                </c:pt>
                <c:pt idx="49">
                  <c:v>12.731543624043653</c:v>
                </c:pt>
                <c:pt idx="50">
                  <c:v>8.356255312028384</c:v>
                </c:pt>
                <c:pt idx="51">
                  <c:v>7.001578796981319</c:v>
                </c:pt>
                <c:pt idx="52">
                  <c:v>3</c:v>
                </c:pt>
                <c:pt idx="53">
                  <c:v>4.515536687991501</c:v>
                </c:pt>
                <c:pt idx="54">
                  <c:v>4.7</c:v>
                </c:pt>
                <c:pt idx="55">
                  <c:v>3.4</c:v>
                </c:pt>
                <c:pt idx="56">
                  <c:v>5.681352716918552</c:v>
                </c:pt>
                <c:pt idx="57">
                  <c:v>9.89423966229539</c:v>
                </c:pt>
                <c:pt idx="58">
                  <c:v>6.136089714614208</c:v>
                </c:pt>
                <c:pt idx="59">
                  <c:v>3.647508053291567</c:v>
                </c:pt>
                <c:pt idx="60">
                  <c:v>5.317666560547908</c:v>
                </c:pt>
                <c:pt idx="61">
                  <c:v>7.756244351587797</c:v>
                </c:pt>
                <c:pt idx="62">
                  <c:v>3.5</c:v>
                </c:pt>
                <c:pt idx="63">
                  <c:v>12.356032598033678</c:v>
                </c:pt>
                <c:pt idx="64">
                  <c:v>10.54405662165598</c:v>
                </c:pt>
                <c:pt idx="65">
                  <c:v>2.263724127033581</c:v>
                </c:pt>
                <c:pt idx="66">
                  <c:v>4.454402414338643</c:v>
                </c:pt>
                <c:pt idx="67">
                  <c:v>2.4</c:v>
                </c:pt>
                <c:pt idx="68">
                  <c:v>5.66334285813639</c:v>
                </c:pt>
                <c:pt idx="69">
                  <c:v>1.2</c:v>
                </c:pt>
                <c:pt idx="70">
                  <c:v>4.4</c:v>
                </c:pt>
                <c:pt idx="71">
                  <c:v>3.0460987330706697</c:v>
                </c:pt>
                <c:pt idx="72">
                  <c:v>5.771222893203186</c:v>
                </c:pt>
                <c:pt idx="73">
                  <c:v>3.9781390876641725</c:v>
                </c:pt>
                <c:pt idx="74">
                  <c:v>2.942479415546763</c:v>
                </c:pt>
                <c:pt idx="75">
                  <c:v>5</c:v>
                </c:pt>
                <c:pt idx="76">
                  <c:v>5.184039710653531</c:v>
                </c:pt>
                <c:pt idx="77">
                  <c:v>4.2</c:v>
                </c:pt>
                <c:pt idx="78">
                  <c:v>2.6</c:v>
                </c:pt>
                <c:pt idx="79">
                  <c:v>12.073813547657677</c:v>
                </c:pt>
                <c:pt idx="80">
                  <c:v>3.4</c:v>
                </c:pt>
                <c:pt idx="81">
                  <c:v>4.953179404577098</c:v>
                </c:pt>
                <c:pt idx="82">
                  <c:v>7.768771832156464</c:v>
                </c:pt>
                <c:pt idx="83">
                  <c:v>4.113078298697309</c:v>
                </c:pt>
                <c:pt idx="84">
                  <c:v>4.4</c:v>
                </c:pt>
                <c:pt idx="85">
                  <c:v>13.880056210664877</c:v>
                </c:pt>
                <c:pt idx="86">
                  <c:v>10.305112593169433</c:v>
                </c:pt>
                <c:pt idx="87">
                  <c:v>3.7</c:v>
                </c:pt>
                <c:pt idx="88">
                  <c:v>3.4254874371064337</c:v>
                </c:pt>
                <c:pt idx="89">
                  <c:v>8.186617107486914</c:v>
                </c:pt>
                <c:pt idx="90">
                  <c:v>3.097607396716831</c:v>
                </c:pt>
                <c:pt idx="91">
                  <c:v>2.6391656354246003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22183137"/>
        <c:axId val="65430506"/>
      </c:scatterChart>
      <c:valAx>
        <c:axId val="2218313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65430506"/>
        <c:crosses val="autoZero"/>
        <c:crossBetween val="midCat"/>
        <c:dispUnits/>
      </c:valAx>
      <c:valAx>
        <c:axId val="6543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2183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"/>
          <c:w val="0.950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620</c:v>
                </c:pt>
                <c:pt idx="1">
                  <c:v>478.8</c:v>
                </c:pt>
                <c:pt idx="2">
                  <c:v>74.1</c:v>
                </c:pt>
                <c:pt idx="3">
                  <c:v>407.4</c:v>
                </c:pt>
                <c:pt idx="4">
                  <c:v>274.5</c:v>
                </c:pt>
                <c:pt idx="5">
                  <c:v>312.9</c:v>
                </c:pt>
                <c:pt idx="6">
                  <c:v>242.1</c:v>
                </c:pt>
                <c:pt idx="7">
                  <c:v>84</c:v>
                </c:pt>
                <c:pt idx="8">
                  <c:v>375.4</c:v>
                </c:pt>
                <c:pt idx="9">
                  <c:v>819.8</c:v>
                </c:pt>
                <c:pt idx="10">
                  <c:v>1592.6</c:v>
                </c:pt>
                <c:pt idx="11">
                  <c:v>328.8</c:v>
                </c:pt>
                <c:pt idx="12">
                  <c:v>675</c:v>
                </c:pt>
                <c:pt idx="13">
                  <c:v>87.7</c:v>
                </c:pt>
                <c:pt idx="14">
                  <c:v>56.8</c:v>
                </c:pt>
                <c:pt idx="15">
                  <c:v>80.9</c:v>
                </c:pt>
                <c:pt idx="16">
                  <c:v>96</c:v>
                </c:pt>
                <c:pt idx="17">
                  <c:v>396.4</c:v>
                </c:pt>
                <c:pt idx="18">
                  <c:v>298.1</c:v>
                </c:pt>
                <c:pt idx="19">
                  <c:v>82.8</c:v>
                </c:pt>
                <c:pt idx="20">
                  <c:v>82.5</c:v>
                </c:pt>
                <c:pt idx="21">
                  <c:v>64.2</c:v>
                </c:pt>
                <c:pt idx="22">
                  <c:v>18.4</c:v>
                </c:pt>
                <c:pt idx="23">
                  <c:v>196.2</c:v>
                </c:pt>
                <c:pt idx="24">
                  <c:v>546.6</c:v>
                </c:pt>
                <c:pt idx="25">
                  <c:v>301.4</c:v>
                </c:pt>
                <c:pt idx="26">
                  <c:v>323.6</c:v>
                </c:pt>
                <c:pt idx="27">
                  <c:v>82.7</c:v>
                </c:pt>
                <c:pt idx="28">
                  <c:v>373.1</c:v>
                </c:pt>
                <c:pt idx="29">
                  <c:v>276.9</c:v>
                </c:pt>
                <c:pt idx="30">
                  <c:v>549.5</c:v>
                </c:pt>
                <c:pt idx="31">
                  <c:v>566</c:v>
                </c:pt>
                <c:pt idx="32">
                  <c:v>453</c:v>
                </c:pt>
                <c:pt idx="33">
                  <c:v>355.7</c:v>
                </c:pt>
                <c:pt idx="34">
                  <c:v>105.5</c:v>
                </c:pt>
                <c:pt idx="35">
                  <c:v>823.3</c:v>
                </c:pt>
                <c:pt idx="36">
                  <c:v>534.9</c:v>
                </c:pt>
                <c:pt idx="37">
                  <c:v>573.4</c:v>
                </c:pt>
                <c:pt idx="38">
                  <c:v>124.6</c:v>
                </c:pt>
                <c:pt idx="39">
                  <c:v>261.5</c:v>
                </c:pt>
                <c:pt idx="40">
                  <c:v>535.1</c:v>
                </c:pt>
                <c:pt idx="41">
                  <c:v>348.8</c:v>
                </c:pt>
                <c:pt idx="42">
                  <c:v>429.7</c:v>
                </c:pt>
                <c:pt idx="43">
                  <c:v>99.8</c:v>
                </c:pt>
                <c:pt idx="44">
                  <c:v>209.4</c:v>
                </c:pt>
                <c:pt idx="45">
                  <c:v>141.1</c:v>
                </c:pt>
                <c:pt idx="46">
                  <c:v>206.3</c:v>
                </c:pt>
                <c:pt idx="47">
                  <c:v>301.5</c:v>
                </c:pt>
                <c:pt idx="48">
                  <c:v>497</c:v>
                </c:pt>
                <c:pt idx="49">
                  <c:v>347.1</c:v>
                </c:pt>
                <c:pt idx="50">
                  <c:v>717.9</c:v>
                </c:pt>
                <c:pt idx="51">
                  <c:v>528.3</c:v>
                </c:pt>
                <c:pt idx="52">
                  <c:v>109.7</c:v>
                </c:pt>
                <c:pt idx="53">
                  <c:v>331.8</c:v>
                </c:pt>
                <c:pt idx="54">
                  <c:v>255</c:v>
                </c:pt>
                <c:pt idx="55">
                  <c:v>217.2</c:v>
                </c:pt>
                <c:pt idx="56">
                  <c:v>614.4</c:v>
                </c:pt>
                <c:pt idx="57">
                  <c:v>952.9</c:v>
                </c:pt>
                <c:pt idx="58">
                  <c:v>929.9</c:v>
                </c:pt>
                <c:pt idx="59">
                  <c:v>161.5</c:v>
                </c:pt>
                <c:pt idx="60">
                  <c:v>144.8</c:v>
                </c:pt>
                <c:pt idx="61">
                  <c:v>571.8</c:v>
                </c:pt>
                <c:pt idx="62">
                  <c:v>111.2</c:v>
                </c:pt>
                <c:pt idx="63">
                  <c:v>606.4</c:v>
                </c:pt>
                <c:pt idx="64">
                  <c:v>440.5</c:v>
                </c:pt>
                <c:pt idx="65">
                  <c:v>408.5</c:v>
                </c:pt>
                <c:pt idx="66">
                  <c:v>217.7</c:v>
                </c:pt>
                <c:pt idx="67">
                  <c:v>37</c:v>
                </c:pt>
                <c:pt idx="68">
                  <c:v>756.7</c:v>
                </c:pt>
                <c:pt idx="69">
                  <c:v>115.3</c:v>
                </c:pt>
                <c:pt idx="70">
                  <c:v>355.1</c:v>
                </c:pt>
                <c:pt idx="71">
                  <c:v>63.3</c:v>
                </c:pt>
                <c:pt idx="72">
                  <c:v>219.4</c:v>
                </c:pt>
                <c:pt idx="73">
                  <c:v>187.3</c:v>
                </c:pt>
                <c:pt idx="74">
                  <c:v>119</c:v>
                </c:pt>
                <c:pt idx="75">
                  <c:v>63.2</c:v>
                </c:pt>
                <c:pt idx="76">
                  <c:v>121.9</c:v>
                </c:pt>
                <c:pt idx="77">
                  <c:v>114.4</c:v>
                </c:pt>
                <c:pt idx="78">
                  <c:v>36.9</c:v>
                </c:pt>
                <c:pt idx="79">
                  <c:v>234.2</c:v>
                </c:pt>
                <c:pt idx="80">
                  <c:v>42.7</c:v>
                </c:pt>
                <c:pt idx="81">
                  <c:v>181.4</c:v>
                </c:pt>
                <c:pt idx="82">
                  <c:v>231</c:v>
                </c:pt>
                <c:pt idx="83">
                  <c:v>222.1</c:v>
                </c:pt>
                <c:pt idx="84">
                  <c:v>92.3</c:v>
                </c:pt>
                <c:pt idx="85">
                  <c:v>602.2</c:v>
                </c:pt>
                <c:pt idx="86">
                  <c:v>313.8</c:v>
                </c:pt>
                <c:pt idx="87">
                  <c:v>110.7</c:v>
                </c:pt>
                <c:pt idx="88">
                  <c:v>92.2</c:v>
                </c:pt>
                <c:pt idx="89">
                  <c:v>545.3</c:v>
                </c:pt>
                <c:pt idx="90">
                  <c:v>112.3</c:v>
                </c:pt>
                <c:pt idx="91">
                  <c:v>159.8</c:v>
                </c:pt>
              </c:numCache>
            </c:numRef>
          </c:xVal>
          <c:yVal>
            <c:numRef>
              <c:f>CALC!$AE$4:$AE$200</c:f>
              <c:numCache>
                <c:ptCount val="197"/>
                <c:pt idx="0">
                  <c:v>427</c:v>
                </c:pt>
                <c:pt idx="1">
                  <c:v>372.1</c:v>
                </c:pt>
                <c:pt idx="2">
                  <c:v>74.1</c:v>
                </c:pt>
                <c:pt idx="3">
                  <c:v>240.9</c:v>
                </c:pt>
                <c:pt idx="4">
                  <c:v>110.2</c:v>
                </c:pt>
                <c:pt idx="5">
                  <c:v>221.9</c:v>
                </c:pt>
                <c:pt idx="6">
                  <c:v>79.39999999999995</c:v>
                </c:pt>
                <c:pt idx="7">
                  <c:v>11.7</c:v>
                </c:pt>
                <c:pt idx="8">
                  <c:v>248.8</c:v>
                </c:pt>
                <c:pt idx="9">
                  <c:v>706.7</c:v>
                </c:pt>
                <c:pt idx="10">
                  <c:v>1317.7</c:v>
                </c:pt>
                <c:pt idx="11">
                  <c:v>200.3</c:v>
                </c:pt>
                <c:pt idx="12">
                  <c:v>548.8</c:v>
                </c:pt>
                <c:pt idx="13">
                  <c:v>87.7</c:v>
                </c:pt>
                <c:pt idx="14">
                  <c:v>56.8</c:v>
                </c:pt>
                <c:pt idx="15">
                  <c:v>80.9</c:v>
                </c:pt>
                <c:pt idx="16">
                  <c:v>70.6</c:v>
                </c:pt>
                <c:pt idx="17">
                  <c:v>314.7</c:v>
                </c:pt>
                <c:pt idx="18">
                  <c:v>298.1</c:v>
                </c:pt>
                <c:pt idx="19">
                  <c:v>20.2</c:v>
                </c:pt>
                <c:pt idx="20">
                  <c:v>82.5</c:v>
                </c:pt>
                <c:pt idx="21">
                  <c:v>64.2</c:v>
                </c:pt>
                <c:pt idx="22">
                  <c:v>18.4</c:v>
                </c:pt>
                <c:pt idx="23">
                  <c:v>37.8</c:v>
                </c:pt>
                <c:pt idx="24">
                  <c:v>453.5</c:v>
                </c:pt>
                <c:pt idx="25">
                  <c:v>161</c:v>
                </c:pt>
                <c:pt idx="26">
                  <c:v>217.3</c:v>
                </c:pt>
                <c:pt idx="27">
                  <c:v>82.7</c:v>
                </c:pt>
                <c:pt idx="28">
                  <c:v>263.3</c:v>
                </c:pt>
                <c:pt idx="29">
                  <c:v>151</c:v>
                </c:pt>
                <c:pt idx="30">
                  <c:v>487.8</c:v>
                </c:pt>
                <c:pt idx="31">
                  <c:v>286.2</c:v>
                </c:pt>
                <c:pt idx="32">
                  <c:v>393.4</c:v>
                </c:pt>
                <c:pt idx="33">
                  <c:v>214.3</c:v>
                </c:pt>
                <c:pt idx="34">
                  <c:v>36</c:v>
                </c:pt>
                <c:pt idx="35">
                  <c:v>389.3</c:v>
                </c:pt>
                <c:pt idx="36">
                  <c:v>382.7</c:v>
                </c:pt>
                <c:pt idx="37">
                  <c:v>412.7</c:v>
                </c:pt>
                <c:pt idx="38">
                  <c:v>72.1</c:v>
                </c:pt>
                <c:pt idx="39">
                  <c:v>181.9</c:v>
                </c:pt>
                <c:pt idx="40">
                  <c:v>420.6</c:v>
                </c:pt>
                <c:pt idx="41">
                  <c:v>121.5</c:v>
                </c:pt>
                <c:pt idx="42">
                  <c:v>200</c:v>
                </c:pt>
                <c:pt idx="43">
                  <c:v>43.3</c:v>
                </c:pt>
                <c:pt idx="44">
                  <c:v>105.4</c:v>
                </c:pt>
                <c:pt idx="45">
                  <c:v>95.79999999999993</c:v>
                </c:pt>
                <c:pt idx="46">
                  <c:v>96.6</c:v>
                </c:pt>
                <c:pt idx="47">
                  <c:v>173.4</c:v>
                </c:pt>
                <c:pt idx="48">
                  <c:v>387.3</c:v>
                </c:pt>
                <c:pt idx="49">
                  <c:v>280.8</c:v>
                </c:pt>
                <c:pt idx="50">
                  <c:v>580.4</c:v>
                </c:pt>
                <c:pt idx="51">
                  <c:v>393.8</c:v>
                </c:pt>
                <c:pt idx="52">
                  <c:v>109.7</c:v>
                </c:pt>
                <c:pt idx="53">
                  <c:v>123.5</c:v>
                </c:pt>
                <c:pt idx="54">
                  <c:v>255</c:v>
                </c:pt>
                <c:pt idx="55">
                  <c:v>217.2</c:v>
                </c:pt>
                <c:pt idx="56">
                  <c:v>409.6</c:v>
                </c:pt>
                <c:pt idx="57">
                  <c:v>785.8</c:v>
                </c:pt>
                <c:pt idx="58">
                  <c:v>452.6</c:v>
                </c:pt>
                <c:pt idx="59">
                  <c:v>38.4</c:v>
                </c:pt>
                <c:pt idx="60">
                  <c:v>55.10000000000008</c:v>
                </c:pt>
                <c:pt idx="61">
                  <c:v>342</c:v>
                </c:pt>
                <c:pt idx="62">
                  <c:v>111.2</c:v>
                </c:pt>
                <c:pt idx="63">
                  <c:v>397.9</c:v>
                </c:pt>
                <c:pt idx="64">
                  <c:v>343.4</c:v>
                </c:pt>
                <c:pt idx="65">
                  <c:v>120.7</c:v>
                </c:pt>
                <c:pt idx="66">
                  <c:v>148</c:v>
                </c:pt>
                <c:pt idx="67">
                  <c:v>37</c:v>
                </c:pt>
                <c:pt idx="68">
                  <c:v>462.9</c:v>
                </c:pt>
                <c:pt idx="69">
                  <c:v>115.3</c:v>
                </c:pt>
                <c:pt idx="70">
                  <c:v>355.1</c:v>
                </c:pt>
                <c:pt idx="71">
                  <c:v>35.3</c:v>
                </c:pt>
                <c:pt idx="72">
                  <c:v>118.2</c:v>
                </c:pt>
                <c:pt idx="73">
                  <c:v>65.2000000000001</c:v>
                </c:pt>
                <c:pt idx="74">
                  <c:v>22.8</c:v>
                </c:pt>
                <c:pt idx="75">
                  <c:v>63.2</c:v>
                </c:pt>
                <c:pt idx="76">
                  <c:v>42.60000000000005</c:v>
                </c:pt>
                <c:pt idx="77">
                  <c:v>114.4</c:v>
                </c:pt>
                <c:pt idx="78">
                  <c:v>36.9</c:v>
                </c:pt>
                <c:pt idx="79">
                  <c:v>143.2</c:v>
                </c:pt>
                <c:pt idx="80">
                  <c:v>42.7</c:v>
                </c:pt>
                <c:pt idx="81">
                  <c:v>57.4</c:v>
                </c:pt>
                <c:pt idx="82">
                  <c:v>131.9</c:v>
                </c:pt>
                <c:pt idx="83">
                  <c:v>45.2</c:v>
                </c:pt>
                <c:pt idx="84">
                  <c:v>92.3</c:v>
                </c:pt>
                <c:pt idx="85">
                  <c:v>457.6</c:v>
                </c:pt>
                <c:pt idx="86">
                  <c:v>263.6</c:v>
                </c:pt>
                <c:pt idx="87">
                  <c:v>110.7</c:v>
                </c:pt>
                <c:pt idx="88">
                  <c:v>70.5</c:v>
                </c:pt>
                <c:pt idx="89">
                  <c:v>448.5</c:v>
                </c:pt>
                <c:pt idx="90">
                  <c:v>25.2</c:v>
                </c:pt>
                <c:pt idx="91">
                  <c:v>46.1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ENVELOPES!$A$5:$A$6</c:f>
              <c:numCach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ENVELOPES!$B$5:$B$6</c:f>
              <c:numCach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yVal>
          <c:smooth val="0"/>
        </c:ser>
        <c:axId val="52003643"/>
        <c:axId val="65379604"/>
      </c:scatterChart>
      <c:valAx>
        <c:axId val="5200364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ORIGINAL 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65379604"/>
        <c:crosses val="autoZero"/>
        <c:crossBetween val="midCat"/>
        <c:dispUnits/>
      </c:valAx>
      <c:valAx>
        <c:axId val="6537960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MODIFIED 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52003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25"/>
          <c:w val="0.9507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620</c:v>
                </c:pt>
                <c:pt idx="1">
                  <c:v>478.8</c:v>
                </c:pt>
                <c:pt idx="2">
                  <c:v>74.1</c:v>
                </c:pt>
                <c:pt idx="3">
                  <c:v>407.4</c:v>
                </c:pt>
                <c:pt idx="4">
                  <c:v>274.5</c:v>
                </c:pt>
                <c:pt idx="5">
                  <c:v>312.9</c:v>
                </c:pt>
                <c:pt idx="6">
                  <c:v>242.1</c:v>
                </c:pt>
                <c:pt idx="7">
                  <c:v>84</c:v>
                </c:pt>
                <c:pt idx="8">
                  <c:v>375.4</c:v>
                </c:pt>
                <c:pt idx="9">
                  <c:v>819.8</c:v>
                </c:pt>
                <c:pt idx="10">
                  <c:v>1592.6</c:v>
                </c:pt>
                <c:pt idx="11">
                  <c:v>328.8</c:v>
                </c:pt>
                <c:pt idx="12">
                  <c:v>675</c:v>
                </c:pt>
                <c:pt idx="13">
                  <c:v>87.7</c:v>
                </c:pt>
                <c:pt idx="14">
                  <c:v>56.8</c:v>
                </c:pt>
                <c:pt idx="15">
                  <c:v>80.9</c:v>
                </c:pt>
                <c:pt idx="16">
                  <c:v>96</c:v>
                </c:pt>
                <c:pt idx="17">
                  <c:v>396.4</c:v>
                </c:pt>
                <c:pt idx="18">
                  <c:v>298.1</c:v>
                </c:pt>
                <c:pt idx="19">
                  <c:v>82.8</c:v>
                </c:pt>
                <c:pt idx="20">
                  <c:v>82.5</c:v>
                </c:pt>
                <c:pt idx="21">
                  <c:v>64.2</c:v>
                </c:pt>
                <c:pt idx="22">
                  <c:v>18.4</c:v>
                </c:pt>
                <c:pt idx="23">
                  <c:v>196.2</c:v>
                </c:pt>
                <c:pt idx="24">
                  <c:v>546.6</c:v>
                </c:pt>
                <c:pt idx="25">
                  <c:v>301.4</c:v>
                </c:pt>
                <c:pt idx="26">
                  <c:v>323.6</c:v>
                </c:pt>
                <c:pt idx="27">
                  <c:v>82.7</c:v>
                </c:pt>
                <c:pt idx="28">
                  <c:v>373.1</c:v>
                </c:pt>
                <c:pt idx="29">
                  <c:v>276.9</c:v>
                </c:pt>
                <c:pt idx="30">
                  <c:v>549.5</c:v>
                </c:pt>
                <c:pt idx="31">
                  <c:v>566</c:v>
                </c:pt>
                <c:pt idx="32">
                  <c:v>453</c:v>
                </c:pt>
                <c:pt idx="33">
                  <c:v>355.7</c:v>
                </c:pt>
                <c:pt idx="34">
                  <c:v>105.5</c:v>
                </c:pt>
                <c:pt idx="35">
                  <c:v>823.3</c:v>
                </c:pt>
                <c:pt idx="36">
                  <c:v>534.9</c:v>
                </c:pt>
                <c:pt idx="37">
                  <c:v>573.4</c:v>
                </c:pt>
                <c:pt idx="38">
                  <c:v>124.6</c:v>
                </c:pt>
                <c:pt idx="39">
                  <c:v>261.5</c:v>
                </c:pt>
                <c:pt idx="40">
                  <c:v>535.1</c:v>
                </c:pt>
                <c:pt idx="41">
                  <c:v>348.8</c:v>
                </c:pt>
                <c:pt idx="42">
                  <c:v>429.7</c:v>
                </c:pt>
                <c:pt idx="43">
                  <c:v>99.8</c:v>
                </c:pt>
                <c:pt idx="44">
                  <c:v>209.4</c:v>
                </c:pt>
                <c:pt idx="45">
                  <c:v>141.1</c:v>
                </c:pt>
                <c:pt idx="46">
                  <c:v>206.3</c:v>
                </c:pt>
                <c:pt idx="47">
                  <c:v>301.5</c:v>
                </c:pt>
                <c:pt idx="48">
                  <c:v>497</c:v>
                </c:pt>
                <c:pt idx="49">
                  <c:v>347.1</c:v>
                </c:pt>
                <c:pt idx="50">
                  <c:v>717.9</c:v>
                </c:pt>
                <c:pt idx="51">
                  <c:v>528.3</c:v>
                </c:pt>
                <c:pt idx="52">
                  <c:v>109.7</c:v>
                </c:pt>
                <c:pt idx="53">
                  <c:v>331.8</c:v>
                </c:pt>
                <c:pt idx="54">
                  <c:v>255</c:v>
                </c:pt>
                <c:pt idx="55">
                  <c:v>217.2</c:v>
                </c:pt>
                <c:pt idx="56">
                  <c:v>614.4</c:v>
                </c:pt>
                <c:pt idx="57">
                  <c:v>952.9</c:v>
                </c:pt>
                <c:pt idx="58">
                  <c:v>929.9</c:v>
                </c:pt>
                <c:pt idx="59">
                  <c:v>161.5</c:v>
                </c:pt>
                <c:pt idx="60">
                  <c:v>144.8</c:v>
                </c:pt>
                <c:pt idx="61">
                  <c:v>571.8</c:v>
                </c:pt>
                <c:pt idx="62">
                  <c:v>111.2</c:v>
                </c:pt>
                <c:pt idx="63">
                  <c:v>606.4</c:v>
                </c:pt>
                <c:pt idx="64">
                  <c:v>440.5</c:v>
                </c:pt>
                <c:pt idx="65">
                  <c:v>408.5</c:v>
                </c:pt>
                <c:pt idx="66">
                  <c:v>217.7</c:v>
                </c:pt>
                <c:pt idx="67">
                  <c:v>37</c:v>
                </c:pt>
                <c:pt idx="68">
                  <c:v>756.7</c:v>
                </c:pt>
                <c:pt idx="69">
                  <c:v>115.3</c:v>
                </c:pt>
                <c:pt idx="70">
                  <c:v>355.1</c:v>
                </c:pt>
                <c:pt idx="71">
                  <c:v>63.3</c:v>
                </c:pt>
                <c:pt idx="72">
                  <c:v>219.4</c:v>
                </c:pt>
                <c:pt idx="73">
                  <c:v>187.3</c:v>
                </c:pt>
                <c:pt idx="74">
                  <c:v>119</c:v>
                </c:pt>
                <c:pt idx="75">
                  <c:v>63.2</c:v>
                </c:pt>
                <c:pt idx="76">
                  <c:v>121.9</c:v>
                </c:pt>
                <c:pt idx="77">
                  <c:v>114.4</c:v>
                </c:pt>
                <c:pt idx="78">
                  <c:v>36.9</c:v>
                </c:pt>
                <c:pt idx="79">
                  <c:v>234.2</c:v>
                </c:pt>
                <c:pt idx="80">
                  <c:v>42.7</c:v>
                </c:pt>
                <c:pt idx="81">
                  <c:v>181.4</c:v>
                </c:pt>
                <c:pt idx="82">
                  <c:v>231</c:v>
                </c:pt>
                <c:pt idx="83">
                  <c:v>222.1</c:v>
                </c:pt>
                <c:pt idx="84">
                  <c:v>92.3</c:v>
                </c:pt>
                <c:pt idx="85">
                  <c:v>602.2</c:v>
                </c:pt>
                <c:pt idx="86">
                  <c:v>313.8</c:v>
                </c:pt>
                <c:pt idx="87">
                  <c:v>110.7</c:v>
                </c:pt>
                <c:pt idx="88">
                  <c:v>92.2</c:v>
                </c:pt>
                <c:pt idx="89">
                  <c:v>545.3</c:v>
                </c:pt>
                <c:pt idx="90">
                  <c:v>112.3</c:v>
                </c:pt>
                <c:pt idx="91">
                  <c:v>159.8</c:v>
                </c:pt>
              </c:numCache>
            </c:numRef>
          </c:xVal>
          <c:yVal>
            <c:numRef>
              <c:f>CALC!$AF$4:$AF$200</c:f>
              <c:numCache>
                <c:ptCount val="197"/>
                <c:pt idx="0">
                  <c:v>12.105628950419186</c:v>
                </c:pt>
                <c:pt idx="1">
                  <c:v>13.337097407616076</c:v>
                </c:pt>
                <c:pt idx="2">
                  <c:v>8.1</c:v>
                </c:pt>
                <c:pt idx="3">
                  <c:v>12.789539405423392</c:v>
                </c:pt>
                <c:pt idx="4">
                  <c:v>8.539051026970522</c:v>
                </c:pt>
                <c:pt idx="5">
                  <c:v>13.59970115167872</c:v>
                </c:pt>
                <c:pt idx="6">
                  <c:v>14.259579465646397</c:v>
                </c:pt>
                <c:pt idx="7">
                  <c:v>9.195869648195243</c:v>
                </c:pt>
                <c:pt idx="8">
                  <c:v>21.2995713515586</c:v>
                </c:pt>
                <c:pt idx="9">
                  <c:v>23.974595874088408</c:v>
                </c:pt>
                <c:pt idx="10">
                  <c:v>23.004390863335583</c:v>
                </c:pt>
                <c:pt idx="11">
                  <c:v>19.26959430587982</c:v>
                </c:pt>
                <c:pt idx="12">
                  <c:v>29.101829026746607</c:v>
                </c:pt>
                <c:pt idx="13">
                  <c:v>16.8</c:v>
                </c:pt>
                <c:pt idx="14">
                  <c:v>5.1</c:v>
                </c:pt>
                <c:pt idx="15">
                  <c:v>3.1</c:v>
                </c:pt>
                <c:pt idx="16">
                  <c:v>8.670639510624232</c:v>
                </c:pt>
                <c:pt idx="17">
                  <c:v>19.66343753335179</c:v>
                </c:pt>
                <c:pt idx="18">
                  <c:v>10.5</c:v>
                </c:pt>
                <c:pt idx="19">
                  <c:v>17.52128685875623</c:v>
                </c:pt>
                <c:pt idx="20">
                  <c:v>11.8</c:v>
                </c:pt>
                <c:pt idx="21">
                  <c:v>2.9</c:v>
                </c:pt>
                <c:pt idx="22">
                  <c:v>1.9</c:v>
                </c:pt>
                <c:pt idx="23">
                  <c:v>4.863130371937862</c:v>
                </c:pt>
                <c:pt idx="24">
                  <c:v>12.157847681374742</c:v>
                </c:pt>
                <c:pt idx="25">
                  <c:v>11.374200723934901</c:v>
                </c:pt>
                <c:pt idx="26">
                  <c:v>21.834013560991778</c:v>
                </c:pt>
                <c:pt idx="27">
                  <c:v>8.6</c:v>
                </c:pt>
                <c:pt idx="28">
                  <c:v>15.586930105006191</c:v>
                </c:pt>
                <c:pt idx="29">
                  <c:v>8.312387847753113</c:v>
                </c:pt>
                <c:pt idx="30">
                  <c:v>19.665989981239814</c:v>
                </c:pt>
                <c:pt idx="31">
                  <c:v>9.107731831944736</c:v>
                </c:pt>
                <c:pt idx="32">
                  <c:v>17.448146207304436</c:v>
                </c:pt>
                <c:pt idx="33">
                  <c:v>10.679184971423288</c:v>
                </c:pt>
                <c:pt idx="34">
                  <c:v>6.860484258936604</c:v>
                </c:pt>
                <c:pt idx="35">
                  <c:v>8.68865887862781</c:v>
                </c:pt>
                <c:pt idx="36">
                  <c:v>18.842628066623323</c:v>
                </c:pt>
                <c:pt idx="37">
                  <c:v>21.11264572254528</c:v>
                </c:pt>
                <c:pt idx="38">
                  <c:v>10.432053236744379</c:v>
                </c:pt>
                <c:pt idx="39">
                  <c:v>14.28117146540649</c:v>
                </c:pt>
                <c:pt idx="40">
                  <c:v>12.732021676588607</c:v>
                </c:pt>
                <c:pt idx="41">
                  <c:v>5.726715560420546</c:v>
                </c:pt>
                <c:pt idx="42">
                  <c:v>8.242282139126331</c:v>
                </c:pt>
                <c:pt idx="43">
                  <c:v>6.660564595325403</c:v>
                </c:pt>
                <c:pt idx="44">
                  <c:v>10.019697901950396</c:v>
                </c:pt>
                <c:pt idx="45">
                  <c:v>12.453997810599363</c:v>
                </c:pt>
                <c:pt idx="46">
                  <c:v>17.9866563060989</c:v>
                </c:pt>
                <c:pt idx="47">
                  <c:v>19.733769114682442</c:v>
                </c:pt>
                <c:pt idx="48">
                  <c:v>24.01089523208101</c:v>
                </c:pt>
                <c:pt idx="49">
                  <c:v>23.731543624043653</c:v>
                </c:pt>
                <c:pt idx="50">
                  <c:v>14.056255312028386</c:v>
                </c:pt>
                <c:pt idx="51">
                  <c:v>12.601578796981318</c:v>
                </c:pt>
                <c:pt idx="52">
                  <c:v>6.2</c:v>
                </c:pt>
                <c:pt idx="53">
                  <c:v>12.415536687991501</c:v>
                </c:pt>
                <c:pt idx="54">
                  <c:v>5.9</c:v>
                </c:pt>
                <c:pt idx="55">
                  <c:v>5.4</c:v>
                </c:pt>
                <c:pt idx="56">
                  <c:v>8.781352716918551</c:v>
                </c:pt>
                <c:pt idx="57">
                  <c:v>15.99423966229539</c:v>
                </c:pt>
                <c:pt idx="58">
                  <c:v>10.136089714614208</c:v>
                </c:pt>
                <c:pt idx="59">
                  <c:v>11.247508053291567</c:v>
                </c:pt>
                <c:pt idx="60">
                  <c:v>14.217666560547908</c:v>
                </c:pt>
                <c:pt idx="61">
                  <c:v>12.956244351587797</c:v>
                </c:pt>
                <c:pt idx="62">
                  <c:v>6.7</c:v>
                </c:pt>
                <c:pt idx="63">
                  <c:v>22.85603259803368</c:v>
                </c:pt>
                <c:pt idx="64">
                  <c:v>14.54405662165598</c:v>
                </c:pt>
                <c:pt idx="65">
                  <c:v>5.463724127033581</c:v>
                </c:pt>
                <c:pt idx="66">
                  <c:v>8.354402414338644</c:v>
                </c:pt>
                <c:pt idx="67">
                  <c:v>4.7</c:v>
                </c:pt>
                <c:pt idx="68">
                  <c:v>8.96334285813639</c:v>
                </c:pt>
                <c:pt idx="69">
                  <c:v>3.2</c:v>
                </c:pt>
                <c:pt idx="70">
                  <c:v>6.5</c:v>
                </c:pt>
                <c:pt idx="71">
                  <c:v>9.64609873307067</c:v>
                </c:pt>
                <c:pt idx="72">
                  <c:v>12.671222893203186</c:v>
                </c:pt>
                <c:pt idx="73">
                  <c:v>8.278139087664172</c:v>
                </c:pt>
                <c:pt idx="74">
                  <c:v>7.942479415546763</c:v>
                </c:pt>
                <c:pt idx="75">
                  <c:v>13.1</c:v>
                </c:pt>
                <c:pt idx="76">
                  <c:v>15.88403971065353</c:v>
                </c:pt>
                <c:pt idx="77">
                  <c:v>8.1</c:v>
                </c:pt>
                <c:pt idx="78">
                  <c:v>7.7</c:v>
                </c:pt>
                <c:pt idx="79">
                  <c:v>18.473813547657677</c:v>
                </c:pt>
                <c:pt idx="80">
                  <c:v>13.1</c:v>
                </c:pt>
                <c:pt idx="81">
                  <c:v>14.053179404577097</c:v>
                </c:pt>
                <c:pt idx="82">
                  <c:v>18.468771832156463</c:v>
                </c:pt>
                <c:pt idx="83">
                  <c:v>10.81307829869731</c:v>
                </c:pt>
                <c:pt idx="84">
                  <c:v>9.5</c:v>
                </c:pt>
                <c:pt idx="85">
                  <c:v>20.780056210664878</c:v>
                </c:pt>
                <c:pt idx="86">
                  <c:v>15.405112593169433</c:v>
                </c:pt>
                <c:pt idx="87">
                  <c:v>4.7</c:v>
                </c:pt>
                <c:pt idx="88">
                  <c:v>7.025487437106434</c:v>
                </c:pt>
                <c:pt idx="89">
                  <c:v>13.586617107486914</c:v>
                </c:pt>
                <c:pt idx="90">
                  <c:v>10.797607396716831</c:v>
                </c:pt>
                <c:pt idx="91">
                  <c:v>7.7391656354246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0"/>
            <c:dispRSqr val="0"/>
          </c:trendline>
          <c:xVal>
            <c:numRef>
              <c:f>ENVELOPES!$F$6:$F$12</c:f>
              <c:numCache>
                <c:ptCount val="7"/>
                <c:pt idx="0">
                  <c:v>0</c:v>
                </c:pt>
                <c:pt idx="1">
                  <c:v>18.4</c:v>
                </c:pt>
                <c:pt idx="2">
                  <c:v>112.3</c:v>
                </c:pt>
                <c:pt idx="3">
                  <c:v>181.4</c:v>
                </c:pt>
                <c:pt idx="4">
                  <c:v>408.5</c:v>
                </c:pt>
                <c:pt idx="5">
                  <c:v>606.4</c:v>
                </c:pt>
                <c:pt idx="6">
                  <c:v>952.9</c:v>
                </c:pt>
              </c:numCache>
            </c:numRef>
          </c:xVal>
          <c:yVal>
            <c:numRef>
              <c:f>ENVELOPES!$G$6:$G$12</c:f>
              <c:numCache>
                <c:ptCount val="7"/>
                <c:pt idx="0">
                  <c:v>0</c:v>
                </c:pt>
                <c:pt idx="1">
                  <c:v>0.6</c:v>
                </c:pt>
                <c:pt idx="2">
                  <c:v>3.1</c:v>
                </c:pt>
                <c:pt idx="3">
                  <c:v>4.6</c:v>
                </c:pt>
                <c:pt idx="4">
                  <c:v>9.7</c:v>
                </c:pt>
                <c:pt idx="5">
                  <c:v>13.7</c:v>
                </c:pt>
                <c:pt idx="6">
                  <c:v>18</c:v>
                </c:pt>
              </c:numCache>
            </c:numRef>
          </c:yVal>
          <c:smooth val="0"/>
        </c:ser>
        <c:axId val="51545525"/>
        <c:axId val="61256542"/>
      </c:scatterChart>
      <c:valAx>
        <c:axId val="5154552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61256542"/>
        <c:crosses val="autoZero"/>
        <c:crossBetween val="midCat"/>
        <c:dispUnits/>
      </c:valAx>
      <c:valAx>
        <c:axId val="612565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1545525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45"/>
          <c:w val="0.950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CALC!$M$4:$M$200</c:f>
              <c:numCache>
                <c:ptCount val="197"/>
                <c:pt idx="0">
                  <c:v>620</c:v>
                </c:pt>
                <c:pt idx="1">
                  <c:v>478.8</c:v>
                </c:pt>
                <c:pt idx="2">
                  <c:v>74.1</c:v>
                </c:pt>
                <c:pt idx="3">
                  <c:v>407.4</c:v>
                </c:pt>
                <c:pt idx="4">
                  <c:v>274.5</c:v>
                </c:pt>
                <c:pt idx="5">
                  <c:v>312.9</c:v>
                </c:pt>
                <c:pt idx="6">
                  <c:v>242.1</c:v>
                </c:pt>
                <c:pt idx="7">
                  <c:v>84</c:v>
                </c:pt>
                <c:pt idx="8">
                  <c:v>375.4</c:v>
                </c:pt>
                <c:pt idx="9">
                  <c:v>819.8</c:v>
                </c:pt>
                <c:pt idx="10">
                  <c:v>1592.6</c:v>
                </c:pt>
                <c:pt idx="11">
                  <c:v>328.8</c:v>
                </c:pt>
                <c:pt idx="12">
                  <c:v>675</c:v>
                </c:pt>
                <c:pt idx="13">
                  <c:v>87.7</c:v>
                </c:pt>
                <c:pt idx="14">
                  <c:v>56.8</c:v>
                </c:pt>
                <c:pt idx="15">
                  <c:v>80.9</c:v>
                </c:pt>
                <c:pt idx="16">
                  <c:v>96</c:v>
                </c:pt>
                <c:pt idx="17">
                  <c:v>396.4</c:v>
                </c:pt>
                <c:pt idx="18">
                  <c:v>298.1</c:v>
                </c:pt>
                <c:pt idx="19">
                  <c:v>82.8</c:v>
                </c:pt>
                <c:pt idx="20">
                  <c:v>82.5</c:v>
                </c:pt>
                <c:pt idx="21">
                  <c:v>64.2</c:v>
                </c:pt>
                <c:pt idx="22">
                  <c:v>18.4</c:v>
                </c:pt>
                <c:pt idx="23">
                  <c:v>196.2</c:v>
                </c:pt>
                <c:pt idx="24">
                  <c:v>546.6</c:v>
                </c:pt>
                <c:pt idx="25">
                  <c:v>301.4</c:v>
                </c:pt>
                <c:pt idx="26">
                  <c:v>323.6</c:v>
                </c:pt>
                <c:pt idx="27">
                  <c:v>82.7</c:v>
                </c:pt>
                <c:pt idx="28">
                  <c:v>373.1</c:v>
                </c:pt>
                <c:pt idx="29">
                  <c:v>276.9</c:v>
                </c:pt>
                <c:pt idx="30">
                  <c:v>549.5</c:v>
                </c:pt>
                <c:pt idx="31">
                  <c:v>566</c:v>
                </c:pt>
                <c:pt idx="32">
                  <c:v>453</c:v>
                </c:pt>
                <c:pt idx="33">
                  <c:v>355.7</c:v>
                </c:pt>
                <c:pt idx="34">
                  <c:v>105.5</c:v>
                </c:pt>
                <c:pt idx="35">
                  <c:v>823.3</c:v>
                </c:pt>
                <c:pt idx="36">
                  <c:v>534.9</c:v>
                </c:pt>
                <c:pt idx="37">
                  <c:v>573.4</c:v>
                </c:pt>
                <c:pt idx="38">
                  <c:v>124.6</c:v>
                </c:pt>
                <c:pt idx="39">
                  <c:v>261.5</c:v>
                </c:pt>
                <c:pt idx="40">
                  <c:v>535.1</c:v>
                </c:pt>
                <c:pt idx="41">
                  <c:v>348.8</c:v>
                </c:pt>
                <c:pt idx="42">
                  <c:v>429.7</c:v>
                </c:pt>
                <c:pt idx="43">
                  <c:v>99.8</c:v>
                </c:pt>
                <c:pt idx="44">
                  <c:v>209.4</c:v>
                </c:pt>
                <c:pt idx="45">
                  <c:v>141.1</c:v>
                </c:pt>
                <c:pt idx="46">
                  <c:v>206.3</c:v>
                </c:pt>
                <c:pt idx="47">
                  <c:v>301.5</c:v>
                </c:pt>
                <c:pt idx="48">
                  <c:v>497</c:v>
                </c:pt>
                <c:pt idx="49">
                  <c:v>347.1</c:v>
                </c:pt>
                <c:pt idx="50">
                  <c:v>717.9</c:v>
                </c:pt>
                <c:pt idx="51">
                  <c:v>528.3</c:v>
                </c:pt>
                <c:pt idx="52">
                  <c:v>109.7</c:v>
                </c:pt>
                <c:pt idx="53">
                  <c:v>331.8</c:v>
                </c:pt>
                <c:pt idx="54">
                  <c:v>255</c:v>
                </c:pt>
                <c:pt idx="55">
                  <c:v>217.2</c:v>
                </c:pt>
                <c:pt idx="56">
                  <c:v>614.4</c:v>
                </c:pt>
                <c:pt idx="57">
                  <c:v>952.9</c:v>
                </c:pt>
                <c:pt idx="58">
                  <c:v>929.9</c:v>
                </c:pt>
                <c:pt idx="59">
                  <c:v>161.5</c:v>
                </c:pt>
                <c:pt idx="60">
                  <c:v>144.8</c:v>
                </c:pt>
                <c:pt idx="61">
                  <c:v>571.8</c:v>
                </c:pt>
                <c:pt idx="62">
                  <c:v>111.2</c:v>
                </c:pt>
                <c:pt idx="63">
                  <c:v>606.4</c:v>
                </c:pt>
                <c:pt idx="64">
                  <c:v>440.5</c:v>
                </c:pt>
                <c:pt idx="65">
                  <c:v>408.5</c:v>
                </c:pt>
                <c:pt idx="66">
                  <c:v>217.7</c:v>
                </c:pt>
                <c:pt idx="67">
                  <c:v>37</c:v>
                </c:pt>
                <c:pt idx="68">
                  <c:v>756.7</c:v>
                </c:pt>
                <c:pt idx="69">
                  <c:v>115.3</c:v>
                </c:pt>
                <c:pt idx="70">
                  <c:v>355.1</c:v>
                </c:pt>
                <c:pt idx="71">
                  <c:v>63.3</c:v>
                </c:pt>
                <c:pt idx="72">
                  <c:v>219.4</c:v>
                </c:pt>
                <c:pt idx="73">
                  <c:v>187.3</c:v>
                </c:pt>
                <c:pt idx="74">
                  <c:v>119</c:v>
                </c:pt>
                <c:pt idx="75">
                  <c:v>63.2</c:v>
                </c:pt>
                <c:pt idx="76">
                  <c:v>121.9</c:v>
                </c:pt>
                <c:pt idx="77">
                  <c:v>114.4</c:v>
                </c:pt>
                <c:pt idx="78">
                  <c:v>36.9</c:v>
                </c:pt>
                <c:pt idx="79">
                  <c:v>234.2</c:v>
                </c:pt>
                <c:pt idx="80">
                  <c:v>42.7</c:v>
                </c:pt>
                <c:pt idx="81">
                  <c:v>181.4</c:v>
                </c:pt>
                <c:pt idx="82">
                  <c:v>231</c:v>
                </c:pt>
                <c:pt idx="83">
                  <c:v>222.1</c:v>
                </c:pt>
                <c:pt idx="84">
                  <c:v>92.3</c:v>
                </c:pt>
                <c:pt idx="85">
                  <c:v>602.2</c:v>
                </c:pt>
                <c:pt idx="86">
                  <c:v>313.8</c:v>
                </c:pt>
                <c:pt idx="87">
                  <c:v>110.7</c:v>
                </c:pt>
                <c:pt idx="88">
                  <c:v>92.2</c:v>
                </c:pt>
                <c:pt idx="89">
                  <c:v>545.3</c:v>
                </c:pt>
                <c:pt idx="90">
                  <c:v>112.3</c:v>
                </c:pt>
                <c:pt idx="91">
                  <c:v>159.8</c:v>
                </c:pt>
              </c:numCache>
            </c:numRef>
          </c:xVal>
          <c:yVal>
            <c:numRef>
              <c:f>CALC!$AG$4:$AG$200</c:f>
              <c:numCache>
                <c:ptCount val="197"/>
                <c:pt idx="0">
                  <c:v>7.405628950419186</c:v>
                </c:pt>
                <c:pt idx="1">
                  <c:v>7.637097407616076</c:v>
                </c:pt>
                <c:pt idx="2">
                  <c:v>2.6</c:v>
                </c:pt>
                <c:pt idx="3">
                  <c:v>6.089539405423392</c:v>
                </c:pt>
                <c:pt idx="4">
                  <c:v>4.739051026970523</c:v>
                </c:pt>
                <c:pt idx="5">
                  <c:v>8.09970115167872</c:v>
                </c:pt>
                <c:pt idx="6">
                  <c:v>5.059579465646397</c:v>
                </c:pt>
                <c:pt idx="7">
                  <c:v>3.5958696481952437</c:v>
                </c:pt>
                <c:pt idx="8">
                  <c:v>8.9995713515586</c:v>
                </c:pt>
                <c:pt idx="9">
                  <c:v>10.974595874088408</c:v>
                </c:pt>
                <c:pt idx="10">
                  <c:v>10.804390863335584</c:v>
                </c:pt>
                <c:pt idx="11">
                  <c:v>7.569594305879821</c:v>
                </c:pt>
                <c:pt idx="12">
                  <c:v>14.501829026746607</c:v>
                </c:pt>
                <c:pt idx="13">
                  <c:v>5.7</c:v>
                </c:pt>
                <c:pt idx="14">
                  <c:v>1.9</c:v>
                </c:pt>
                <c:pt idx="15">
                  <c:v>1.8</c:v>
                </c:pt>
                <c:pt idx="16">
                  <c:v>5.970639510624232</c:v>
                </c:pt>
                <c:pt idx="17">
                  <c:v>10.46343753335179</c:v>
                </c:pt>
                <c:pt idx="18">
                  <c:v>4.6</c:v>
                </c:pt>
                <c:pt idx="19">
                  <c:v>3.7212868587562298</c:v>
                </c:pt>
                <c:pt idx="20">
                  <c:v>5.1</c:v>
                </c:pt>
                <c:pt idx="21">
                  <c:v>1.4</c:v>
                </c:pt>
                <c:pt idx="22">
                  <c:v>0.8</c:v>
                </c:pt>
                <c:pt idx="23">
                  <c:v>1.9631303719378619</c:v>
                </c:pt>
                <c:pt idx="24">
                  <c:v>7.857847681374742</c:v>
                </c:pt>
                <c:pt idx="25">
                  <c:v>5.3742007239349014</c:v>
                </c:pt>
                <c:pt idx="26">
                  <c:v>10.334013560991778</c:v>
                </c:pt>
                <c:pt idx="27">
                  <c:v>3.9</c:v>
                </c:pt>
                <c:pt idx="28">
                  <c:v>11.286930105006192</c:v>
                </c:pt>
                <c:pt idx="29">
                  <c:v>3.412387847753113</c:v>
                </c:pt>
                <c:pt idx="30">
                  <c:v>11.065989981239815</c:v>
                </c:pt>
                <c:pt idx="31">
                  <c:v>5.007731831944737</c:v>
                </c:pt>
                <c:pt idx="32">
                  <c:v>12.148146207304436</c:v>
                </c:pt>
                <c:pt idx="33">
                  <c:v>5.879184971423288</c:v>
                </c:pt>
                <c:pt idx="34">
                  <c:v>2.660484258936604</c:v>
                </c:pt>
                <c:pt idx="35">
                  <c:v>4.388658878627811</c:v>
                </c:pt>
                <c:pt idx="36">
                  <c:v>8.542628066623323</c:v>
                </c:pt>
                <c:pt idx="37">
                  <c:v>12.31264572254528</c:v>
                </c:pt>
                <c:pt idx="38">
                  <c:v>5.232053236744378</c:v>
                </c:pt>
                <c:pt idx="39">
                  <c:v>6.681171465406491</c:v>
                </c:pt>
                <c:pt idx="40">
                  <c:v>7.632021676588607</c:v>
                </c:pt>
                <c:pt idx="41">
                  <c:v>2.326715560420546</c:v>
                </c:pt>
                <c:pt idx="42">
                  <c:v>4.942282139126331</c:v>
                </c:pt>
                <c:pt idx="43">
                  <c:v>2.760564595325403</c:v>
                </c:pt>
                <c:pt idx="44">
                  <c:v>5.219697901950396</c:v>
                </c:pt>
                <c:pt idx="45">
                  <c:v>6.353997810599363</c:v>
                </c:pt>
                <c:pt idx="46">
                  <c:v>9.4866563060989</c:v>
                </c:pt>
                <c:pt idx="47">
                  <c:v>7.633769114682442</c:v>
                </c:pt>
                <c:pt idx="48">
                  <c:v>15.910895232081009</c:v>
                </c:pt>
                <c:pt idx="49">
                  <c:v>12.731543624043653</c:v>
                </c:pt>
                <c:pt idx="50">
                  <c:v>8.356255312028384</c:v>
                </c:pt>
                <c:pt idx="51">
                  <c:v>7.001578796981319</c:v>
                </c:pt>
                <c:pt idx="52">
                  <c:v>3</c:v>
                </c:pt>
                <c:pt idx="53">
                  <c:v>4.515536687991501</c:v>
                </c:pt>
                <c:pt idx="54">
                  <c:v>4.7</c:v>
                </c:pt>
                <c:pt idx="55">
                  <c:v>3.4</c:v>
                </c:pt>
                <c:pt idx="56">
                  <c:v>5.681352716918552</c:v>
                </c:pt>
                <c:pt idx="57">
                  <c:v>9.89423966229539</c:v>
                </c:pt>
                <c:pt idx="58">
                  <c:v>6.136089714614208</c:v>
                </c:pt>
                <c:pt idx="59">
                  <c:v>3.647508053291567</c:v>
                </c:pt>
                <c:pt idx="60">
                  <c:v>5.317666560547908</c:v>
                </c:pt>
                <c:pt idx="61">
                  <c:v>7.756244351587797</c:v>
                </c:pt>
                <c:pt idx="62">
                  <c:v>3.5</c:v>
                </c:pt>
                <c:pt idx="63">
                  <c:v>12.356032598033678</c:v>
                </c:pt>
                <c:pt idx="64">
                  <c:v>10.54405662165598</c:v>
                </c:pt>
                <c:pt idx="65">
                  <c:v>2.263724127033581</c:v>
                </c:pt>
                <c:pt idx="66">
                  <c:v>4.454402414338643</c:v>
                </c:pt>
                <c:pt idx="67">
                  <c:v>2.4</c:v>
                </c:pt>
                <c:pt idx="68">
                  <c:v>5.66334285813639</c:v>
                </c:pt>
                <c:pt idx="69">
                  <c:v>1.2</c:v>
                </c:pt>
                <c:pt idx="70">
                  <c:v>4.4</c:v>
                </c:pt>
                <c:pt idx="71">
                  <c:v>3.0460987330706697</c:v>
                </c:pt>
                <c:pt idx="72">
                  <c:v>5.771222893203186</c:v>
                </c:pt>
                <c:pt idx="73">
                  <c:v>3.9781390876641725</c:v>
                </c:pt>
                <c:pt idx="74">
                  <c:v>2.942479415546763</c:v>
                </c:pt>
                <c:pt idx="75">
                  <c:v>5</c:v>
                </c:pt>
                <c:pt idx="76">
                  <c:v>5.184039710653531</c:v>
                </c:pt>
                <c:pt idx="77">
                  <c:v>4.2</c:v>
                </c:pt>
                <c:pt idx="78">
                  <c:v>2.6</c:v>
                </c:pt>
                <c:pt idx="79">
                  <c:v>12.073813547657677</c:v>
                </c:pt>
                <c:pt idx="80">
                  <c:v>3.4</c:v>
                </c:pt>
                <c:pt idx="81">
                  <c:v>4.953179404577098</c:v>
                </c:pt>
                <c:pt idx="82">
                  <c:v>7.768771832156464</c:v>
                </c:pt>
                <c:pt idx="83">
                  <c:v>4.113078298697309</c:v>
                </c:pt>
                <c:pt idx="84">
                  <c:v>4.4</c:v>
                </c:pt>
                <c:pt idx="85">
                  <c:v>13.880056210664877</c:v>
                </c:pt>
                <c:pt idx="86">
                  <c:v>10.305112593169433</c:v>
                </c:pt>
                <c:pt idx="87">
                  <c:v>3.7</c:v>
                </c:pt>
                <c:pt idx="88">
                  <c:v>3.4254874371064337</c:v>
                </c:pt>
                <c:pt idx="89">
                  <c:v>8.186617107486914</c:v>
                </c:pt>
                <c:pt idx="90">
                  <c:v>3.097607396716831</c:v>
                </c:pt>
                <c:pt idx="91">
                  <c:v>2.6391656354246003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0"/>
            <c:dispRSqr val="0"/>
          </c:trendline>
          <c:xVal>
            <c:numRef>
              <c:f>ENVELOPES!$F$6:$F$12</c:f>
              <c:numCache>
                <c:ptCount val="7"/>
                <c:pt idx="0">
                  <c:v>0</c:v>
                </c:pt>
                <c:pt idx="1">
                  <c:v>18.4</c:v>
                </c:pt>
                <c:pt idx="2">
                  <c:v>112.3</c:v>
                </c:pt>
                <c:pt idx="3">
                  <c:v>181.4</c:v>
                </c:pt>
                <c:pt idx="4">
                  <c:v>408.5</c:v>
                </c:pt>
                <c:pt idx="5">
                  <c:v>606.4</c:v>
                </c:pt>
                <c:pt idx="6">
                  <c:v>952.9</c:v>
                </c:pt>
              </c:numCache>
            </c:numRef>
          </c:xVal>
          <c:yVal>
            <c:numRef>
              <c:f>ENVELOPES!$G$6:$G$12</c:f>
              <c:numCache>
                <c:ptCount val="7"/>
                <c:pt idx="0">
                  <c:v>0</c:v>
                </c:pt>
                <c:pt idx="1">
                  <c:v>0.6</c:v>
                </c:pt>
                <c:pt idx="2">
                  <c:v>3.1</c:v>
                </c:pt>
                <c:pt idx="3">
                  <c:v>4.6</c:v>
                </c:pt>
                <c:pt idx="4">
                  <c:v>9.7</c:v>
                </c:pt>
                <c:pt idx="5">
                  <c:v>13.7</c:v>
                </c:pt>
                <c:pt idx="6">
                  <c:v>18</c:v>
                </c:pt>
              </c:numCache>
            </c:numRef>
          </c:yVal>
          <c:smooth val="0"/>
        </c:ser>
        <c:axId val="14437967"/>
        <c:axId val="62832840"/>
      </c:scatterChart>
      <c:valAx>
        <c:axId val="1443796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62832840"/>
        <c:crosses val="autoZero"/>
        <c:crossBetween val="midCat"/>
        <c:dispUnits/>
      </c:valAx>
      <c:valAx>
        <c:axId val="628328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4437967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4"/>
          <c:w val="0.9497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92"/>
                <c:pt idx="0">
                  <c:v>4.3</c:v>
                </c:pt>
                <c:pt idx="1">
                  <c:v>3.5</c:v>
                </c:pt>
                <c:pt idx="2">
                  <c:v>1.22</c:v>
                </c:pt>
                <c:pt idx="3">
                  <c:v>1.01</c:v>
                </c:pt>
                <c:pt idx="4">
                  <c:v>0</c:v>
                </c:pt>
                <c:pt idx="5">
                  <c:v>0</c:v>
                </c:pt>
                <c:pt idx="6">
                  <c:v>1.9</c:v>
                </c:pt>
                <c:pt idx="7">
                  <c:v>0</c:v>
                </c:pt>
                <c:pt idx="8">
                  <c:v>2</c:v>
                </c:pt>
                <c:pt idx="9">
                  <c:v>4.3</c:v>
                </c:pt>
                <c:pt idx="10">
                  <c:v>0</c:v>
                </c:pt>
                <c:pt idx="11">
                  <c:v>0</c:v>
                </c:pt>
                <c:pt idx="12">
                  <c:v>14.2</c:v>
                </c:pt>
                <c:pt idx="13">
                  <c:v>0.3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3.5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0.6</c:v>
                </c:pt>
                <c:pt idx="23">
                  <c:v>0</c:v>
                </c:pt>
                <c:pt idx="24">
                  <c:v>2.5</c:v>
                </c:pt>
                <c:pt idx="25">
                  <c:v>1.9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</c:v>
                </c:pt>
                <c:pt idx="30">
                  <c:v>6.1</c:v>
                </c:pt>
                <c:pt idx="31">
                  <c:v>4.7</c:v>
                </c:pt>
                <c:pt idx="32">
                  <c:v>4.5</c:v>
                </c:pt>
                <c:pt idx="33">
                  <c:v>0.7</c:v>
                </c:pt>
                <c:pt idx="34">
                  <c:v>1.4</c:v>
                </c:pt>
                <c:pt idx="35">
                  <c:v>10.2</c:v>
                </c:pt>
                <c:pt idx="36">
                  <c:v>8.7</c:v>
                </c:pt>
                <c:pt idx="37">
                  <c:v>0</c:v>
                </c:pt>
                <c:pt idx="38">
                  <c:v>0</c:v>
                </c:pt>
                <c:pt idx="39">
                  <c:v>2.1</c:v>
                </c:pt>
                <c:pt idx="40">
                  <c:v>0.8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3.5</c:v>
                </c:pt>
                <c:pt idx="45">
                  <c:v>0.4</c:v>
                </c:pt>
                <c:pt idx="46">
                  <c:v>0.3</c:v>
                </c:pt>
                <c:pt idx="47">
                  <c:v>0.8</c:v>
                </c:pt>
                <c:pt idx="48">
                  <c:v>6.5</c:v>
                </c:pt>
                <c:pt idx="49">
                  <c:v>5.2</c:v>
                </c:pt>
                <c:pt idx="50">
                  <c:v>3.4</c:v>
                </c:pt>
                <c:pt idx="51">
                  <c:v>10.2</c:v>
                </c:pt>
                <c:pt idx="52">
                  <c:v>1.7</c:v>
                </c:pt>
                <c:pt idx="53">
                  <c:v>0.7</c:v>
                </c:pt>
                <c:pt idx="54">
                  <c:v>2.6</c:v>
                </c:pt>
                <c:pt idx="55">
                  <c:v>2.5</c:v>
                </c:pt>
                <c:pt idx="56">
                  <c:v>0</c:v>
                </c:pt>
                <c:pt idx="57">
                  <c:v>18</c:v>
                </c:pt>
                <c:pt idx="58">
                  <c:v>3.2</c:v>
                </c:pt>
                <c:pt idx="59">
                  <c:v>3</c:v>
                </c:pt>
                <c:pt idx="60">
                  <c:v>2.6</c:v>
                </c:pt>
                <c:pt idx="61">
                  <c:v>12.9</c:v>
                </c:pt>
                <c:pt idx="62">
                  <c:v>0</c:v>
                </c:pt>
                <c:pt idx="63">
                  <c:v>13.7</c:v>
                </c:pt>
                <c:pt idx="64">
                  <c:v>6.7</c:v>
                </c:pt>
                <c:pt idx="65">
                  <c:v>9.7</c:v>
                </c:pt>
                <c:pt idx="66">
                  <c:v>0.8</c:v>
                </c:pt>
                <c:pt idx="67">
                  <c:v>0</c:v>
                </c:pt>
                <c:pt idx="68">
                  <c:v>2.6</c:v>
                </c:pt>
                <c:pt idx="69">
                  <c:v>2.8</c:v>
                </c:pt>
                <c:pt idx="70">
                  <c:v>3.1</c:v>
                </c:pt>
                <c:pt idx="71">
                  <c:v>0</c:v>
                </c:pt>
                <c:pt idx="72">
                  <c:v>0.4</c:v>
                </c:pt>
                <c:pt idx="73">
                  <c:v>0</c:v>
                </c:pt>
                <c:pt idx="74">
                  <c:v>3.1</c:v>
                </c:pt>
                <c:pt idx="75">
                  <c:v>0.7</c:v>
                </c:pt>
                <c:pt idx="76">
                  <c:v>1.1</c:v>
                </c:pt>
                <c:pt idx="77">
                  <c:v>0</c:v>
                </c:pt>
                <c:pt idx="78">
                  <c:v>0</c:v>
                </c:pt>
                <c:pt idx="79">
                  <c:v>3.1</c:v>
                </c:pt>
                <c:pt idx="80">
                  <c:v>0.6</c:v>
                </c:pt>
                <c:pt idx="81">
                  <c:v>4.6</c:v>
                </c:pt>
                <c:pt idx="82">
                  <c:v>1.4</c:v>
                </c:pt>
                <c:pt idx="83">
                  <c:v>1</c:v>
                </c:pt>
                <c:pt idx="84">
                  <c:v>0</c:v>
                </c:pt>
                <c:pt idx="85">
                  <c:v>1.8</c:v>
                </c:pt>
                <c:pt idx="86">
                  <c:v>2</c:v>
                </c:pt>
                <c:pt idx="87">
                  <c:v>1.9</c:v>
                </c:pt>
                <c:pt idx="88">
                  <c:v>1.2</c:v>
                </c:pt>
                <c:pt idx="89">
                  <c:v>2.5</c:v>
                </c:pt>
                <c:pt idx="90">
                  <c:v>3.1</c:v>
                </c:pt>
                <c:pt idx="91">
                  <c:v>0.6</c:v>
                </c:pt>
              </c:numCache>
            </c:numRef>
          </c:xVal>
          <c:yVal>
            <c:numRef>
              <c:f>CALC!$T$4:$T$95</c:f>
              <c:numCache>
                <c:ptCount val="92"/>
                <c:pt idx="0">
                  <c:v>13.2</c:v>
                </c:pt>
                <c:pt idx="1">
                  <c:v>14.2</c:v>
                </c:pt>
                <c:pt idx="2">
                  <c:v>8.1</c:v>
                </c:pt>
                <c:pt idx="3">
                  <c:v>13.8</c:v>
                </c:pt>
                <c:pt idx="4">
                  <c:v>10.8</c:v>
                </c:pt>
                <c:pt idx="5">
                  <c:v>14.7</c:v>
                </c:pt>
                <c:pt idx="6">
                  <c:v>17.2</c:v>
                </c:pt>
                <c:pt idx="7">
                  <c:v>14</c:v>
                </c:pt>
                <c:pt idx="8">
                  <c:v>22.6</c:v>
                </c:pt>
                <c:pt idx="9">
                  <c:v>24.7</c:v>
                </c:pt>
                <c:pt idx="10">
                  <c:v>23.1</c:v>
                </c:pt>
                <c:pt idx="11">
                  <c:v>20.9</c:v>
                </c:pt>
                <c:pt idx="12">
                  <c:v>30.5</c:v>
                </c:pt>
                <c:pt idx="13">
                  <c:v>16.8</c:v>
                </c:pt>
                <c:pt idx="14">
                  <c:v>5.1</c:v>
                </c:pt>
                <c:pt idx="15">
                  <c:v>3.1</c:v>
                </c:pt>
                <c:pt idx="16">
                  <c:v>9.6</c:v>
                </c:pt>
                <c:pt idx="17">
                  <c:v>21.1</c:v>
                </c:pt>
                <c:pt idx="18">
                  <c:v>10.5</c:v>
                </c:pt>
                <c:pt idx="19">
                  <c:v>20.4</c:v>
                </c:pt>
                <c:pt idx="20">
                  <c:v>11.8</c:v>
                </c:pt>
                <c:pt idx="21">
                  <c:v>2.9</c:v>
                </c:pt>
                <c:pt idx="22">
                  <c:v>1.9</c:v>
                </c:pt>
                <c:pt idx="23">
                  <c:v>6.9</c:v>
                </c:pt>
                <c:pt idx="24">
                  <c:v>12.4</c:v>
                </c:pt>
                <c:pt idx="25">
                  <c:v>13.4</c:v>
                </c:pt>
                <c:pt idx="26">
                  <c:v>23.4</c:v>
                </c:pt>
                <c:pt idx="27">
                  <c:v>8.6</c:v>
                </c:pt>
                <c:pt idx="28">
                  <c:v>17.3</c:v>
                </c:pt>
                <c:pt idx="29">
                  <c:v>9.4</c:v>
                </c:pt>
                <c:pt idx="30">
                  <c:v>20.9</c:v>
                </c:pt>
                <c:pt idx="31">
                  <c:v>10.6</c:v>
                </c:pt>
                <c:pt idx="32">
                  <c:v>18.1</c:v>
                </c:pt>
                <c:pt idx="33">
                  <c:v>12.1</c:v>
                </c:pt>
                <c:pt idx="34">
                  <c:v>8.4</c:v>
                </c:pt>
                <c:pt idx="35">
                  <c:v>10.4</c:v>
                </c:pt>
                <c:pt idx="36">
                  <c:v>20</c:v>
                </c:pt>
                <c:pt idx="37">
                  <c:v>23</c:v>
                </c:pt>
                <c:pt idx="38">
                  <c:v>11.7</c:v>
                </c:pt>
                <c:pt idx="39">
                  <c:v>15.6</c:v>
                </c:pt>
                <c:pt idx="40">
                  <c:v>13.3</c:v>
                </c:pt>
                <c:pt idx="41">
                  <c:v>7</c:v>
                </c:pt>
                <c:pt idx="42">
                  <c:v>10.3</c:v>
                </c:pt>
                <c:pt idx="43">
                  <c:v>7.7</c:v>
                </c:pt>
                <c:pt idx="44">
                  <c:v>11.6</c:v>
                </c:pt>
                <c:pt idx="45">
                  <c:v>13.5</c:v>
                </c:pt>
                <c:pt idx="46">
                  <c:v>21.5</c:v>
                </c:pt>
                <c:pt idx="47">
                  <c:v>21.6</c:v>
                </c:pt>
                <c:pt idx="48">
                  <c:v>25.9</c:v>
                </c:pt>
                <c:pt idx="49">
                  <c:v>24.5</c:v>
                </c:pt>
                <c:pt idx="50">
                  <c:v>14.8</c:v>
                </c:pt>
                <c:pt idx="51">
                  <c:v>13.3</c:v>
                </c:pt>
                <c:pt idx="52">
                  <c:v>6.2</c:v>
                </c:pt>
                <c:pt idx="53">
                  <c:v>15.3</c:v>
                </c:pt>
                <c:pt idx="54">
                  <c:v>5.9</c:v>
                </c:pt>
                <c:pt idx="55">
                  <c:v>5.4</c:v>
                </c:pt>
                <c:pt idx="56">
                  <c:v>10</c:v>
                </c:pt>
                <c:pt idx="57">
                  <c:v>16.9</c:v>
                </c:pt>
                <c:pt idx="58">
                  <c:v>12.6</c:v>
                </c:pt>
                <c:pt idx="59">
                  <c:v>14.1</c:v>
                </c:pt>
                <c:pt idx="60">
                  <c:v>16.8</c:v>
                </c:pt>
                <c:pt idx="61">
                  <c:v>15.1</c:v>
                </c:pt>
                <c:pt idx="62">
                  <c:v>6.7</c:v>
                </c:pt>
                <c:pt idx="63">
                  <c:v>24.7</c:v>
                </c:pt>
                <c:pt idx="64">
                  <c:v>15.7</c:v>
                </c:pt>
                <c:pt idx="65">
                  <c:v>7.2</c:v>
                </c:pt>
                <c:pt idx="66">
                  <c:v>9.2</c:v>
                </c:pt>
                <c:pt idx="67">
                  <c:v>4.7</c:v>
                </c:pt>
                <c:pt idx="68">
                  <c:v>10.3</c:v>
                </c:pt>
                <c:pt idx="69">
                  <c:v>3.2</c:v>
                </c:pt>
                <c:pt idx="70">
                  <c:v>6.5</c:v>
                </c:pt>
                <c:pt idx="71">
                  <c:v>10.7</c:v>
                </c:pt>
                <c:pt idx="72">
                  <c:v>14</c:v>
                </c:pt>
                <c:pt idx="73">
                  <c:v>10.7</c:v>
                </c:pt>
                <c:pt idx="74">
                  <c:v>10.9</c:v>
                </c:pt>
                <c:pt idx="75">
                  <c:v>13.1</c:v>
                </c:pt>
                <c:pt idx="76">
                  <c:v>19</c:v>
                </c:pt>
                <c:pt idx="77">
                  <c:v>8.1</c:v>
                </c:pt>
                <c:pt idx="78">
                  <c:v>7.7</c:v>
                </c:pt>
                <c:pt idx="79">
                  <c:v>21.3</c:v>
                </c:pt>
                <c:pt idx="80">
                  <c:v>13.1</c:v>
                </c:pt>
                <c:pt idx="81">
                  <c:v>17.1</c:v>
                </c:pt>
                <c:pt idx="82">
                  <c:v>20.6</c:v>
                </c:pt>
                <c:pt idx="83">
                  <c:v>14.9</c:v>
                </c:pt>
                <c:pt idx="84">
                  <c:v>9.5</c:v>
                </c:pt>
                <c:pt idx="85">
                  <c:v>22.6</c:v>
                </c:pt>
                <c:pt idx="86">
                  <c:v>16.5</c:v>
                </c:pt>
                <c:pt idx="87">
                  <c:v>4.7</c:v>
                </c:pt>
                <c:pt idx="88">
                  <c:v>7.5</c:v>
                </c:pt>
                <c:pt idx="89">
                  <c:v>14.5</c:v>
                </c:pt>
                <c:pt idx="90">
                  <c:v>13.4</c:v>
                </c:pt>
                <c:pt idx="91">
                  <c:v>9.7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28624649"/>
        <c:axId val="56295250"/>
      </c:scatterChart>
      <c:valAx>
        <c:axId val="2862464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6295250"/>
        <c:crosses val="autoZero"/>
        <c:crossBetween val="midCat"/>
        <c:dispUnits/>
      </c:valAx>
      <c:valAx>
        <c:axId val="5629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8624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625"/>
          <c:w val="0.9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CALC!$G$4:$G$200</c:f>
              <c:numCache>
                <c:ptCount val="92"/>
                <c:pt idx="0">
                  <c:v>4.3</c:v>
                </c:pt>
                <c:pt idx="1">
                  <c:v>3.5</c:v>
                </c:pt>
                <c:pt idx="2">
                  <c:v>1.22</c:v>
                </c:pt>
                <c:pt idx="3">
                  <c:v>1.01</c:v>
                </c:pt>
                <c:pt idx="4">
                  <c:v>0</c:v>
                </c:pt>
                <c:pt idx="5">
                  <c:v>0</c:v>
                </c:pt>
                <c:pt idx="6">
                  <c:v>1.9</c:v>
                </c:pt>
                <c:pt idx="7">
                  <c:v>0</c:v>
                </c:pt>
                <c:pt idx="8">
                  <c:v>2</c:v>
                </c:pt>
                <c:pt idx="9">
                  <c:v>4.3</c:v>
                </c:pt>
                <c:pt idx="10">
                  <c:v>0</c:v>
                </c:pt>
                <c:pt idx="11">
                  <c:v>0</c:v>
                </c:pt>
                <c:pt idx="12">
                  <c:v>14.2</c:v>
                </c:pt>
                <c:pt idx="13">
                  <c:v>0.3</c:v>
                </c:pt>
                <c:pt idx="14">
                  <c:v>0.2</c:v>
                </c:pt>
                <c:pt idx="15">
                  <c:v>0</c:v>
                </c:pt>
                <c:pt idx="16">
                  <c:v>0</c:v>
                </c:pt>
                <c:pt idx="17">
                  <c:v>3.5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0</c:v>
                </c:pt>
                <c:pt idx="22">
                  <c:v>0.6</c:v>
                </c:pt>
                <c:pt idx="23">
                  <c:v>0</c:v>
                </c:pt>
                <c:pt idx="24">
                  <c:v>2.5</c:v>
                </c:pt>
                <c:pt idx="25">
                  <c:v>1.9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</c:v>
                </c:pt>
                <c:pt idx="30">
                  <c:v>6.1</c:v>
                </c:pt>
                <c:pt idx="31">
                  <c:v>4.7</c:v>
                </c:pt>
                <c:pt idx="32">
                  <c:v>4.5</c:v>
                </c:pt>
                <c:pt idx="33">
                  <c:v>0.7</c:v>
                </c:pt>
                <c:pt idx="34">
                  <c:v>1.4</c:v>
                </c:pt>
                <c:pt idx="35">
                  <c:v>10.2</c:v>
                </c:pt>
                <c:pt idx="36">
                  <c:v>8.7</c:v>
                </c:pt>
                <c:pt idx="37">
                  <c:v>0</c:v>
                </c:pt>
                <c:pt idx="38">
                  <c:v>0</c:v>
                </c:pt>
                <c:pt idx="39">
                  <c:v>2.1</c:v>
                </c:pt>
                <c:pt idx="40">
                  <c:v>0.8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3.5</c:v>
                </c:pt>
                <c:pt idx="45">
                  <c:v>0.4</c:v>
                </c:pt>
                <c:pt idx="46">
                  <c:v>0.3</c:v>
                </c:pt>
                <c:pt idx="47">
                  <c:v>0.8</c:v>
                </c:pt>
                <c:pt idx="48">
                  <c:v>6.5</c:v>
                </c:pt>
                <c:pt idx="49">
                  <c:v>5.2</c:v>
                </c:pt>
                <c:pt idx="50">
                  <c:v>3.4</c:v>
                </c:pt>
                <c:pt idx="51">
                  <c:v>10.2</c:v>
                </c:pt>
                <c:pt idx="52">
                  <c:v>1.7</c:v>
                </c:pt>
                <c:pt idx="53">
                  <c:v>0.7</c:v>
                </c:pt>
                <c:pt idx="54">
                  <c:v>2.6</c:v>
                </c:pt>
                <c:pt idx="55">
                  <c:v>2.5</c:v>
                </c:pt>
                <c:pt idx="56">
                  <c:v>0</c:v>
                </c:pt>
                <c:pt idx="57">
                  <c:v>18</c:v>
                </c:pt>
                <c:pt idx="58">
                  <c:v>3.2</c:v>
                </c:pt>
                <c:pt idx="59">
                  <c:v>3</c:v>
                </c:pt>
                <c:pt idx="60">
                  <c:v>2.6</c:v>
                </c:pt>
                <c:pt idx="61">
                  <c:v>12.9</c:v>
                </c:pt>
                <c:pt idx="62">
                  <c:v>0</c:v>
                </c:pt>
                <c:pt idx="63">
                  <c:v>13.7</c:v>
                </c:pt>
                <c:pt idx="64">
                  <c:v>6.7</c:v>
                </c:pt>
                <c:pt idx="65">
                  <c:v>9.7</c:v>
                </c:pt>
                <c:pt idx="66">
                  <c:v>0.8</c:v>
                </c:pt>
                <c:pt idx="67">
                  <c:v>0</c:v>
                </c:pt>
                <c:pt idx="68">
                  <c:v>2.6</c:v>
                </c:pt>
                <c:pt idx="69">
                  <c:v>2.8</c:v>
                </c:pt>
                <c:pt idx="70">
                  <c:v>3.1</c:v>
                </c:pt>
                <c:pt idx="71">
                  <c:v>0</c:v>
                </c:pt>
                <c:pt idx="72">
                  <c:v>0.4</c:v>
                </c:pt>
                <c:pt idx="73">
                  <c:v>0</c:v>
                </c:pt>
                <c:pt idx="74">
                  <c:v>3.1</c:v>
                </c:pt>
                <c:pt idx="75">
                  <c:v>0.7</c:v>
                </c:pt>
                <c:pt idx="76">
                  <c:v>1.1</c:v>
                </c:pt>
                <c:pt idx="77">
                  <c:v>0</c:v>
                </c:pt>
                <c:pt idx="78">
                  <c:v>0</c:v>
                </c:pt>
                <c:pt idx="79">
                  <c:v>3.1</c:v>
                </c:pt>
                <c:pt idx="80">
                  <c:v>0.6</c:v>
                </c:pt>
                <c:pt idx="81">
                  <c:v>4.6</c:v>
                </c:pt>
                <c:pt idx="82">
                  <c:v>1.4</c:v>
                </c:pt>
                <c:pt idx="83">
                  <c:v>1</c:v>
                </c:pt>
                <c:pt idx="84">
                  <c:v>0</c:v>
                </c:pt>
                <c:pt idx="85">
                  <c:v>1.8</c:v>
                </c:pt>
                <c:pt idx="86">
                  <c:v>2</c:v>
                </c:pt>
                <c:pt idx="87">
                  <c:v>1.9</c:v>
                </c:pt>
                <c:pt idx="88">
                  <c:v>1.2</c:v>
                </c:pt>
                <c:pt idx="89">
                  <c:v>2.5</c:v>
                </c:pt>
                <c:pt idx="90">
                  <c:v>3.1</c:v>
                </c:pt>
                <c:pt idx="91">
                  <c:v>0.6</c:v>
                </c:pt>
              </c:numCache>
            </c:numRef>
          </c:xVal>
          <c:yVal>
            <c:numRef>
              <c:f>CALC!$U$4:$U$95</c:f>
              <c:numCache>
                <c:ptCount val="92"/>
                <c:pt idx="0">
                  <c:v>8.5</c:v>
                </c:pt>
                <c:pt idx="1">
                  <c:v>8.5</c:v>
                </c:pt>
                <c:pt idx="2">
                  <c:v>2.6</c:v>
                </c:pt>
                <c:pt idx="3">
                  <c:v>7.1</c:v>
                </c:pt>
                <c:pt idx="4">
                  <c:v>7</c:v>
                </c:pt>
                <c:pt idx="5">
                  <c:v>9.2</c:v>
                </c:pt>
                <c:pt idx="6">
                  <c:v>8</c:v>
                </c:pt>
                <c:pt idx="7">
                  <c:v>8.4</c:v>
                </c:pt>
                <c:pt idx="8">
                  <c:v>10.3</c:v>
                </c:pt>
                <c:pt idx="9">
                  <c:v>11.7</c:v>
                </c:pt>
                <c:pt idx="10">
                  <c:v>10.9</c:v>
                </c:pt>
                <c:pt idx="11">
                  <c:v>9.2</c:v>
                </c:pt>
                <c:pt idx="12">
                  <c:v>15.9</c:v>
                </c:pt>
                <c:pt idx="13">
                  <c:v>5.7</c:v>
                </c:pt>
                <c:pt idx="14">
                  <c:v>1.9</c:v>
                </c:pt>
                <c:pt idx="15">
                  <c:v>1.8</c:v>
                </c:pt>
                <c:pt idx="16">
                  <c:v>6.9</c:v>
                </c:pt>
                <c:pt idx="17">
                  <c:v>11.9</c:v>
                </c:pt>
                <c:pt idx="18">
                  <c:v>4.6</c:v>
                </c:pt>
                <c:pt idx="19">
                  <c:v>6.6</c:v>
                </c:pt>
                <c:pt idx="20">
                  <c:v>5.1</c:v>
                </c:pt>
                <c:pt idx="21">
                  <c:v>1.4</c:v>
                </c:pt>
                <c:pt idx="22">
                  <c:v>0.8</c:v>
                </c:pt>
                <c:pt idx="23">
                  <c:v>4</c:v>
                </c:pt>
                <c:pt idx="24">
                  <c:v>8.1</c:v>
                </c:pt>
                <c:pt idx="25">
                  <c:v>7.4</c:v>
                </c:pt>
                <c:pt idx="26">
                  <c:v>11.9</c:v>
                </c:pt>
                <c:pt idx="27">
                  <c:v>3.9</c:v>
                </c:pt>
                <c:pt idx="28">
                  <c:v>13</c:v>
                </c:pt>
                <c:pt idx="29">
                  <c:v>4.5</c:v>
                </c:pt>
                <c:pt idx="30">
                  <c:v>12.3</c:v>
                </c:pt>
                <c:pt idx="31">
                  <c:v>6.5</c:v>
                </c:pt>
                <c:pt idx="32">
                  <c:v>12.8</c:v>
                </c:pt>
                <c:pt idx="33">
                  <c:v>7.3</c:v>
                </c:pt>
                <c:pt idx="34">
                  <c:v>4.2</c:v>
                </c:pt>
                <c:pt idx="35">
                  <c:v>6.1</c:v>
                </c:pt>
                <c:pt idx="36">
                  <c:v>9.7</c:v>
                </c:pt>
                <c:pt idx="37">
                  <c:v>14.2</c:v>
                </c:pt>
                <c:pt idx="38">
                  <c:v>6.5</c:v>
                </c:pt>
                <c:pt idx="39">
                  <c:v>8</c:v>
                </c:pt>
                <c:pt idx="40">
                  <c:v>8.2</c:v>
                </c:pt>
                <c:pt idx="41">
                  <c:v>3.6</c:v>
                </c:pt>
                <c:pt idx="42">
                  <c:v>7</c:v>
                </c:pt>
                <c:pt idx="43">
                  <c:v>3.8</c:v>
                </c:pt>
                <c:pt idx="44">
                  <c:v>6.8</c:v>
                </c:pt>
                <c:pt idx="45">
                  <c:v>7.4</c:v>
                </c:pt>
                <c:pt idx="46">
                  <c:v>13</c:v>
                </c:pt>
                <c:pt idx="47">
                  <c:v>9.5</c:v>
                </c:pt>
                <c:pt idx="48">
                  <c:v>17.8</c:v>
                </c:pt>
                <c:pt idx="49">
                  <c:v>13.5</c:v>
                </c:pt>
                <c:pt idx="50">
                  <c:v>9.1</c:v>
                </c:pt>
                <c:pt idx="51">
                  <c:v>7.7</c:v>
                </c:pt>
                <c:pt idx="52">
                  <c:v>3</c:v>
                </c:pt>
                <c:pt idx="53">
                  <c:v>7.4</c:v>
                </c:pt>
                <c:pt idx="54">
                  <c:v>4.7</c:v>
                </c:pt>
                <c:pt idx="55">
                  <c:v>3.4</c:v>
                </c:pt>
                <c:pt idx="56">
                  <c:v>6.9</c:v>
                </c:pt>
                <c:pt idx="57">
                  <c:v>10.8</c:v>
                </c:pt>
                <c:pt idx="58">
                  <c:v>8.6</c:v>
                </c:pt>
                <c:pt idx="59">
                  <c:v>6.5</c:v>
                </c:pt>
                <c:pt idx="60">
                  <c:v>7.9</c:v>
                </c:pt>
                <c:pt idx="61">
                  <c:v>9.9</c:v>
                </c:pt>
                <c:pt idx="62">
                  <c:v>3.5</c:v>
                </c:pt>
                <c:pt idx="63">
                  <c:v>14.2</c:v>
                </c:pt>
                <c:pt idx="64">
                  <c:v>11.7</c:v>
                </c:pt>
                <c:pt idx="65">
                  <c:v>4</c:v>
                </c:pt>
                <c:pt idx="66">
                  <c:v>5.3</c:v>
                </c:pt>
                <c:pt idx="67">
                  <c:v>2.4</c:v>
                </c:pt>
                <c:pt idx="68">
                  <c:v>7</c:v>
                </c:pt>
                <c:pt idx="69">
                  <c:v>1.2</c:v>
                </c:pt>
                <c:pt idx="70">
                  <c:v>4.4</c:v>
                </c:pt>
                <c:pt idx="71">
                  <c:v>4.1</c:v>
                </c:pt>
                <c:pt idx="72">
                  <c:v>7.1</c:v>
                </c:pt>
                <c:pt idx="73">
                  <c:v>6.4</c:v>
                </c:pt>
                <c:pt idx="74">
                  <c:v>5.9</c:v>
                </c:pt>
                <c:pt idx="75">
                  <c:v>5</c:v>
                </c:pt>
                <c:pt idx="76">
                  <c:v>8.3</c:v>
                </c:pt>
                <c:pt idx="77">
                  <c:v>4.2</c:v>
                </c:pt>
                <c:pt idx="78">
                  <c:v>2.6</c:v>
                </c:pt>
                <c:pt idx="79">
                  <c:v>14.9</c:v>
                </c:pt>
                <c:pt idx="80">
                  <c:v>3.4</c:v>
                </c:pt>
                <c:pt idx="81">
                  <c:v>8</c:v>
                </c:pt>
                <c:pt idx="82">
                  <c:v>9.9</c:v>
                </c:pt>
                <c:pt idx="83">
                  <c:v>8.2</c:v>
                </c:pt>
                <c:pt idx="84">
                  <c:v>4.4</c:v>
                </c:pt>
                <c:pt idx="85">
                  <c:v>15.7</c:v>
                </c:pt>
                <c:pt idx="86">
                  <c:v>11.4</c:v>
                </c:pt>
                <c:pt idx="87">
                  <c:v>3.7</c:v>
                </c:pt>
                <c:pt idx="88">
                  <c:v>3.9</c:v>
                </c:pt>
                <c:pt idx="89">
                  <c:v>9.1</c:v>
                </c:pt>
                <c:pt idx="90">
                  <c:v>5.7</c:v>
                </c:pt>
                <c:pt idx="91">
                  <c:v>4.6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ENVELOPES!$A$8:$A$9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xVal>
          <c:yVal>
            <c:numRef>
              <c:f>ENVELOPES!$B$8:$B$9</c:f>
              <c:numCach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axId val="36895203"/>
        <c:axId val="63621372"/>
      </c:scatterChart>
      <c:valAx>
        <c:axId val="3689520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63621372"/>
        <c:crosses val="autoZero"/>
        <c:crossBetween val="midCat"/>
        <c:dispUnits/>
      </c:valAx>
      <c:valAx>
        <c:axId val="63621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6895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0.14675</cdr:y>
    </cdr:from>
    <cdr:to>
      <cdr:x>0.4475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581025"/>
          <a:ext cx="206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WSPRO slice boundary for multiple bridges</a:t>
          </a:r>
        </a:p>
      </cdr:txBody>
    </cdr:sp>
  </cdr:relSizeAnchor>
  <cdr:relSizeAnchor xmlns:cdr="http://schemas.openxmlformats.org/drawingml/2006/chartDrawing">
    <cdr:from>
      <cdr:x>0.045</cdr:x>
      <cdr:y>0.1075</cdr:y>
    </cdr:from>
    <cdr:to>
      <cdr:x>0.10275</cdr:x>
      <cdr:y>0.108</cdr:y>
    </cdr:to>
    <cdr:sp>
      <cdr:nvSpPr>
        <cdr:cNvPr id="2" name="Line 2"/>
        <cdr:cNvSpPr>
          <a:spLocks/>
        </cdr:cNvSpPr>
      </cdr:nvSpPr>
      <cdr:spPr>
        <a:xfrm>
          <a:off x="285750" y="419100"/>
          <a:ext cx="371475" cy="0"/>
        </a:xfrm>
        <a:prstGeom prst="line">
          <a:avLst/>
        </a:prstGeom>
        <a:noFill/>
        <a:ln w="9525" cmpd="sng">
          <a:solidFill>
            <a:srgbClr val="FF00FF"/>
          </a:solidFill>
          <a:headEnd type="diamond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0.17125</cdr:y>
    </cdr:from>
    <cdr:to>
      <cdr:x>0.10275</cdr:x>
      <cdr:y>0.1715</cdr:y>
    </cdr:to>
    <cdr:sp>
      <cdr:nvSpPr>
        <cdr:cNvPr id="3" name="Line 3"/>
        <cdr:cNvSpPr>
          <a:spLocks/>
        </cdr:cNvSpPr>
      </cdr:nvSpPr>
      <cdr:spPr>
        <a:xfrm>
          <a:off x="285750" y="676275"/>
          <a:ext cx="3714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0.0905</cdr:y>
    </cdr:from>
    <cdr:to>
      <cdr:x>0.431</cdr:x>
      <cdr:y>0.136</cdr:y>
    </cdr:to>
    <cdr:sp>
      <cdr:nvSpPr>
        <cdr:cNvPr id="4" name="TextBox 4"/>
        <cdr:cNvSpPr txBox="1">
          <a:spLocks noChangeArrowheads="1"/>
        </cdr:cNvSpPr>
      </cdr:nvSpPr>
      <cdr:spPr>
        <a:xfrm>
          <a:off x="800100" y="3524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Approximate location of bridge top width</a:t>
          </a:r>
        </a:p>
      </cdr:txBody>
    </cdr:sp>
  </cdr:relSizeAnchor>
  <cdr:relSizeAnchor xmlns:cdr="http://schemas.openxmlformats.org/drawingml/2006/chartDrawing">
    <cdr:from>
      <cdr:x>0.672</cdr:x>
      <cdr:y>0.14675</cdr:y>
    </cdr:from>
    <cdr:to>
      <cdr:x>0.90825</cdr:x>
      <cdr:y>0.19225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581025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Unadjusted embankment length</a:t>
          </a:r>
        </a:p>
      </cdr:txBody>
    </cdr:sp>
  </cdr:relSizeAnchor>
  <cdr:relSizeAnchor xmlns:cdr="http://schemas.openxmlformats.org/drawingml/2006/chartDrawing">
    <cdr:from>
      <cdr:x>0.59025</cdr:x>
      <cdr:y>0.17125</cdr:y>
    </cdr:from>
    <cdr:to>
      <cdr:x>0.6505</cdr:x>
      <cdr:y>0.1715</cdr:y>
    </cdr:to>
    <cdr:sp>
      <cdr:nvSpPr>
        <cdr:cNvPr id="6" name="Line 6"/>
        <cdr:cNvSpPr>
          <a:spLocks/>
        </cdr:cNvSpPr>
      </cdr:nvSpPr>
      <cdr:spPr>
        <a:xfrm>
          <a:off x="3781425" y="676275"/>
          <a:ext cx="390525" cy="0"/>
        </a:xfrm>
        <a:prstGeom prst="line">
          <a:avLst/>
        </a:prstGeom>
        <a:noFill/>
        <a:ln w="28575" cmpd="sng">
          <a:solidFill>
            <a:srgbClr val="33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0.0905</cdr:y>
    </cdr:from>
    <cdr:to>
      <cdr:x>0.981</cdr:x>
      <cdr:y>0.136</cdr:y>
    </cdr:to>
    <cdr:sp>
      <cdr:nvSpPr>
        <cdr:cNvPr id="7" name="TextBox 7"/>
        <cdr:cNvSpPr txBox="1">
          <a:spLocks noChangeArrowheads="1"/>
        </cdr:cNvSpPr>
      </cdr:nvSpPr>
      <cdr:spPr>
        <a:xfrm>
          <a:off x="4305300" y="352425"/>
          <a:ext cx="1981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Embankment length modified by Method 2</a:t>
          </a:r>
        </a:p>
      </cdr:txBody>
    </cdr:sp>
  </cdr:relSizeAnchor>
  <cdr:relSizeAnchor xmlns:cdr="http://schemas.openxmlformats.org/drawingml/2006/chartDrawing">
    <cdr:from>
      <cdr:x>0.672</cdr:x>
      <cdr:y>0.02925</cdr:y>
    </cdr:from>
    <cdr:to>
      <cdr:x>0.981</cdr:x>
      <cdr:y>0.07475</cdr:y>
    </cdr:to>
    <cdr:sp>
      <cdr:nvSpPr>
        <cdr:cNvPr id="8" name="TextBox 8"/>
        <cdr:cNvSpPr txBox="1">
          <a:spLocks noChangeArrowheads="1"/>
        </cdr:cNvSpPr>
      </cdr:nvSpPr>
      <cdr:spPr>
        <a:xfrm>
          <a:off x="4305300" y="114300"/>
          <a:ext cx="1981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Embankment length modified by Method 1</a:t>
          </a:r>
        </a:p>
      </cdr:txBody>
    </cdr:sp>
  </cdr:relSizeAnchor>
  <cdr:relSizeAnchor xmlns:cdr="http://schemas.openxmlformats.org/drawingml/2006/chartDrawing">
    <cdr:from>
      <cdr:x>0.045</cdr:x>
      <cdr:y>0.0245</cdr:y>
    </cdr:from>
    <cdr:to>
      <cdr:x>0.10275</cdr:x>
      <cdr:y>0.02475</cdr:y>
    </cdr:to>
    <cdr:sp>
      <cdr:nvSpPr>
        <cdr:cNvPr id="9" name="Line 9"/>
        <cdr:cNvSpPr>
          <a:spLocks/>
        </cdr:cNvSpPr>
      </cdr:nvSpPr>
      <cdr:spPr>
        <a:xfrm>
          <a:off x="285750" y="95250"/>
          <a:ext cx="371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0.0025</cdr:y>
    </cdr:from>
    <cdr:to>
      <cdr:x>0.57825</cdr:x>
      <cdr:y>0.08625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0100" y="9525"/>
          <a:ext cx="2905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Approach cross section velocity-distribution curve estimated
with the stream tube algorithm of the WSPRO model</a:t>
          </a:r>
        </a:p>
      </cdr:txBody>
    </cdr:sp>
  </cdr:relSizeAnchor>
  <cdr:relSizeAnchor xmlns:cdr="http://schemas.openxmlformats.org/drawingml/2006/chartDrawing">
    <cdr:from>
      <cdr:x>0.01925</cdr:x>
      <cdr:y>0.93325</cdr:y>
    </cdr:from>
    <cdr:to>
      <cdr:x>0.9835</cdr:x>
      <cdr:y>0.986</cdr:y>
    </cdr:to>
    <cdr:sp>
      <cdr:nvSpPr>
        <cdr:cNvPr id="11" name="TextBox 11"/>
        <cdr:cNvSpPr txBox="1">
          <a:spLocks noChangeArrowheads="1"/>
        </cdr:cNvSpPr>
      </cdr:nvSpPr>
      <cdr:spPr>
        <a:xfrm>
          <a:off x="114300" y="3714750"/>
          <a:ext cx="6181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Figure 1.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Approximate locations of embankment lengths and bridge top width on the velocity distribution curve at the Approach cross section.</a:t>
          </a:r>
        </a:p>
      </cdr:txBody>
    </cdr:sp>
  </cdr:relSizeAnchor>
  <cdr:relSizeAnchor xmlns:cdr="http://schemas.openxmlformats.org/drawingml/2006/chartDrawing">
    <cdr:from>
      <cdr:x>0.58875</cdr:x>
      <cdr:y>0.0465</cdr:y>
    </cdr:from>
    <cdr:to>
      <cdr:x>0.64525</cdr:x>
      <cdr:y>0.04675</cdr:y>
    </cdr:to>
    <cdr:sp>
      <cdr:nvSpPr>
        <cdr:cNvPr id="12" name="Line 12"/>
        <cdr:cNvSpPr>
          <a:spLocks/>
        </cdr:cNvSpPr>
      </cdr:nvSpPr>
      <cdr:spPr>
        <a:xfrm>
          <a:off x="3771900" y="180975"/>
          <a:ext cx="36195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0.58875</cdr:x>
      <cdr:y>0.1075</cdr:y>
    </cdr:from>
    <cdr:to>
      <cdr:x>0.64525</cdr:x>
      <cdr:y>0.10775</cdr:y>
    </cdr:to>
    <cdr:sp>
      <cdr:nvSpPr>
        <cdr:cNvPr id="13" name="Line 13"/>
        <cdr:cNvSpPr>
          <a:spLocks/>
        </cdr:cNvSpPr>
      </cdr:nvSpPr>
      <cdr:spPr>
        <a:xfrm>
          <a:off x="3771900" y="419100"/>
          <a:ext cx="361950" cy="0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0.1815</cdr:y>
    </cdr:from>
    <cdr:to>
      <cdr:x>0.685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107632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0.66675</cdr:x>
      <cdr:y>0.216</cdr:y>
    </cdr:from>
    <cdr:to>
      <cdr:x>0.75925</cdr:x>
      <cdr:y>0.44025</cdr:y>
    </cdr:to>
    <cdr:sp>
      <cdr:nvSpPr>
        <cdr:cNvPr id="2" name="Line 2"/>
        <cdr:cNvSpPr>
          <a:spLocks/>
        </cdr:cNvSpPr>
      </cdr:nvSpPr>
      <cdr:spPr>
        <a:xfrm>
          <a:off x="5762625" y="1276350"/>
          <a:ext cx="800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0.04825</cdr:x>
      <cdr:y>0.90375</cdr:y>
    </cdr:from>
    <cdr:to>
      <cdr:x>0.97175</cdr:x>
      <cdr:y>0.984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5362575"/>
          <a:ext cx="7991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5.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modified Froehlich equation (Richardson and Davis, 2001) for selected sites in the Piedmont of South Carolina.  The safety factor is included.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0.307</cdr:y>
    </cdr:from>
    <cdr:to>
      <cdr:x>0.95225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6829425" y="181927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0.752</cdr:x>
      <cdr:y>0.216</cdr:y>
    </cdr:from>
    <cdr:to>
      <cdr:x>0.85975</cdr:x>
      <cdr:y>0.29625</cdr:y>
    </cdr:to>
    <cdr:sp>
      <cdr:nvSpPr>
        <cdr:cNvPr id="2" name="Line 2"/>
        <cdr:cNvSpPr>
          <a:spLocks/>
        </cdr:cNvSpPr>
      </cdr:nvSpPr>
      <cdr:spPr>
        <a:xfrm flipH="1" flipV="1">
          <a:off x="6496050" y="1276350"/>
          <a:ext cx="9334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0.911</cdr:y>
    </cdr:from>
    <cdr:to>
      <cdr:x>0.97025</cdr:x>
      <cdr:y>0.9895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5400675"/>
          <a:ext cx="79914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6.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modified Froehlich equation (Richardson and Davis, 2001) for selected sites in the Piedmont of South Carolina. The safety factor is not included.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0.238</cdr:y>
    </cdr:from>
    <cdr:to>
      <cdr:x>0.7435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5410200" y="140970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0.6525</cdr:x>
      <cdr:y>0.28475</cdr:y>
    </cdr:from>
    <cdr:to>
      <cdr:x>0.73225</cdr:x>
      <cdr:y>0.4485</cdr:y>
    </cdr:to>
    <cdr:sp>
      <cdr:nvSpPr>
        <cdr:cNvPr id="2" name="Line 2"/>
        <cdr:cNvSpPr>
          <a:spLocks/>
        </cdr:cNvSpPr>
      </cdr:nvSpPr>
      <cdr:spPr>
        <a:xfrm>
          <a:off x="5629275" y="1685925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0.919</cdr:y>
    </cdr:from>
    <cdr:to>
      <cdr:x>0.9805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5448300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7.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Comparison of field observations of abutment-scour depth with the predicted abutment-scour depth for the  100-year flow, computed with the original Froehlich equation (Richardson and Davis, 2001) for selected sites in the Piedmont of South Carolina.  The safety factor is included.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0.28025</cdr:y>
    </cdr:from>
    <cdr:to>
      <cdr:x>0.61775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573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0.585</cdr:x>
      <cdr:y>0.327</cdr:y>
    </cdr:from>
    <cdr:to>
      <cdr:x>0.664</cdr:x>
      <cdr:y>0.49225</cdr:y>
    </cdr:to>
    <cdr:sp>
      <cdr:nvSpPr>
        <cdr:cNvPr id="2" name="Line 2"/>
        <cdr:cNvSpPr>
          <a:spLocks/>
        </cdr:cNvSpPr>
      </cdr:nvSpPr>
      <cdr:spPr>
        <a:xfrm>
          <a:off x="5057775" y="19335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0.92725</cdr:y>
    </cdr:from>
    <cdr:to>
      <cdr:x>0.9755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495925"/>
          <a:ext cx="801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8.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original Froehlich equation (Richardson and Davis, 2001) for selected sites in the Piedmont of South Carolina. The safety factor is not included.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0.1815</cdr:y>
    </cdr:from>
    <cdr:to>
      <cdr:x>0.685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107632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0.66675</cdr:x>
      <cdr:y>0.216</cdr:y>
    </cdr:from>
    <cdr:to>
      <cdr:x>0.75925</cdr:x>
      <cdr:y>0.44025</cdr:y>
    </cdr:to>
    <cdr:sp>
      <cdr:nvSpPr>
        <cdr:cNvPr id="2" name="Line 2"/>
        <cdr:cNvSpPr>
          <a:spLocks/>
        </cdr:cNvSpPr>
      </cdr:nvSpPr>
      <cdr:spPr>
        <a:xfrm>
          <a:off x="5762625" y="1276350"/>
          <a:ext cx="800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0.9</cdr:y>
    </cdr:from>
    <cdr:to>
      <cdr:x>0.972</cdr:x>
      <cdr:y>0.985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5334000"/>
          <a:ext cx="7991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9.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original Froehlich equation (Richardson and Davis, 2001) for selected sites in the Piedmont of South Carolina.  The safety factor is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104775</xdr:rowOff>
    </xdr:from>
    <xdr:to>
      <xdr:col>5</xdr:col>
      <xdr:colOff>1038225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6200" y="1562100"/>
        <a:ext cx="6410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666750</xdr:colOff>
      <xdr:row>32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66750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0.307</cdr:y>
    </cdr:from>
    <cdr:to>
      <cdr:x>0.95225</cdr:x>
      <cdr:y>0.34125</cdr:y>
    </cdr:to>
    <cdr:sp>
      <cdr:nvSpPr>
        <cdr:cNvPr id="1" name="TextBox 1"/>
        <cdr:cNvSpPr txBox="1">
          <a:spLocks noChangeArrowheads="1"/>
        </cdr:cNvSpPr>
      </cdr:nvSpPr>
      <cdr:spPr>
        <a:xfrm>
          <a:off x="6829425" y="181927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  <cdr:relSizeAnchor xmlns:cdr="http://schemas.openxmlformats.org/drawingml/2006/chartDrawing">
    <cdr:from>
      <cdr:x>0.752</cdr:x>
      <cdr:y>0.216</cdr:y>
    </cdr:from>
    <cdr:to>
      <cdr:x>0.85975</cdr:x>
      <cdr:y>0.29625</cdr:y>
    </cdr:to>
    <cdr:sp>
      <cdr:nvSpPr>
        <cdr:cNvPr id="2" name="Line 2"/>
        <cdr:cNvSpPr>
          <a:spLocks/>
        </cdr:cNvSpPr>
      </cdr:nvSpPr>
      <cdr:spPr>
        <a:xfrm flipH="1" flipV="1">
          <a:off x="6496050" y="1276350"/>
          <a:ext cx="9334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0.04575</cdr:x>
      <cdr:y>0.891</cdr:y>
    </cdr:from>
    <cdr:to>
      <cdr:x>0.97025</cdr:x>
      <cdr:y>0.9745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" y="5286375"/>
          <a:ext cx="7991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10.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the predicted abutment-scour depth for the 100-year flow, computed with the original Froehlich equation (Richardson and Davis, 2001) for selected sites in the Piedmont of South Carolina.  The safety factor is not included.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0.11425</cdr:y>
    </cdr:from>
    <cdr:to>
      <cdr:x>0.64925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6762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0.61925</cdr:x>
      <cdr:y>0.16</cdr:y>
    </cdr:from>
    <cdr:to>
      <cdr:x>0.70075</cdr:x>
      <cdr:y>0.31575</cdr:y>
    </cdr:to>
    <cdr:sp>
      <cdr:nvSpPr>
        <cdr:cNvPr id="2" name="Line 2"/>
        <cdr:cNvSpPr>
          <a:spLocks/>
        </cdr:cNvSpPr>
      </cdr:nvSpPr>
      <cdr:spPr>
        <a:xfrm>
          <a:off x="5353050" y="942975"/>
          <a:ext cx="704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0.51275</cdr:y>
    </cdr:from>
    <cdr:to>
      <cdr:x>0.904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3038475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5-foot offset</a:t>
          </a:r>
        </a:p>
      </cdr:txBody>
    </cdr:sp>
  </cdr:relSizeAnchor>
  <cdr:relSizeAnchor xmlns:cdr="http://schemas.openxmlformats.org/drawingml/2006/chartDrawing">
    <cdr:from>
      <cdr:x>0.79025</cdr:x>
      <cdr:y>0.373</cdr:y>
    </cdr:from>
    <cdr:to>
      <cdr:x>0.83025</cdr:x>
      <cdr:y>0.50975</cdr:y>
    </cdr:to>
    <cdr:sp>
      <cdr:nvSpPr>
        <cdr:cNvPr id="4" name="Line 4"/>
        <cdr:cNvSpPr>
          <a:spLocks/>
        </cdr:cNvSpPr>
      </cdr:nvSpPr>
      <cdr:spPr>
        <a:xfrm flipH="1" flipV="1">
          <a:off x="6829425" y="2209800"/>
          <a:ext cx="3429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0.89275</cdr:y>
    </cdr:from>
    <cdr:to>
      <cdr:x>0.9555</cdr:x>
      <cdr:y>0.97625</cdr:y>
    </cdr:to>
    <cdr:sp>
      <cdr:nvSpPr>
        <cdr:cNvPr id="5" name="TextBox 7"/>
        <cdr:cNvSpPr txBox="1">
          <a:spLocks noChangeArrowheads="1"/>
        </cdr:cNvSpPr>
      </cdr:nvSpPr>
      <cdr:spPr>
        <a:xfrm>
          <a:off x="257175" y="5295900"/>
          <a:ext cx="8010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predicted abutment-scour depth for the 100-year flow, computed with the original Froehlich equation (Richardson and Davis, 2001) with the predicted abutment-scour depth for the 100-yearflow, computed with the modified Froehlich equation (Richardson and Davis, 2001) for selected sites in the Piedmont of South Carolina.  The safety factor is included for both equations.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0.238</cdr:y>
    </cdr:from>
    <cdr:to>
      <cdr:x>0.7435</cdr:x>
      <cdr:y>0.27225</cdr:y>
    </cdr:to>
    <cdr:sp>
      <cdr:nvSpPr>
        <cdr:cNvPr id="1" name="TextBox 1"/>
        <cdr:cNvSpPr txBox="1">
          <a:spLocks noChangeArrowheads="1"/>
        </cdr:cNvSpPr>
      </cdr:nvSpPr>
      <cdr:spPr>
        <a:xfrm>
          <a:off x="5410200" y="140970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0.6525</cdr:x>
      <cdr:y>0.28475</cdr:y>
    </cdr:from>
    <cdr:to>
      <cdr:x>0.73225</cdr:x>
      <cdr:y>0.4485</cdr:y>
    </cdr:to>
    <cdr:sp>
      <cdr:nvSpPr>
        <cdr:cNvPr id="2" name="Line 2"/>
        <cdr:cNvSpPr>
          <a:spLocks/>
        </cdr:cNvSpPr>
      </cdr:nvSpPr>
      <cdr:spPr>
        <a:xfrm>
          <a:off x="5629275" y="1685925"/>
          <a:ext cx="6858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0.919</cdr:y>
    </cdr:from>
    <cdr:to>
      <cdr:x>0.9805</cdr:x>
      <cdr:y>0.9845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5448300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modified Froehlich equation (Richardson and Davis, 2001) for selected sites in the Piedmont of South Carolina.  The safety factor is included.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0.28025</cdr:y>
    </cdr:from>
    <cdr:to>
      <cdr:x>0.61775</cdr:x>
      <cdr:y>0.3145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573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0.585</cdr:x>
      <cdr:y>0.327</cdr:y>
    </cdr:from>
    <cdr:to>
      <cdr:x>0.664</cdr:x>
      <cdr:y>0.49225</cdr:y>
    </cdr:to>
    <cdr:sp>
      <cdr:nvSpPr>
        <cdr:cNvPr id="2" name="Line 2"/>
        <cdr:cNvSpPr>
          <a:spLocks/>
        </cdr:cNvSpPr>
      </cdr:nvSpPr>
      <cdr:spPr>
        <a:xfrm>
          <a:off x="5057775" y="19335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0.92725</cdr:y>
    </cdr:from>
    <cdr:to>
      <cdr:x>0.9755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495925"/>
          <a:ext cx="8010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3.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the predicted abutment-scour depth for the 100-year flow, computed with the modified Froehlich equation (Richardson and Davis, 2001) for selected sites in the Piedmont of South Carolina. The safety factor is not included.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0.139</cdr:y>
    </cdr:from>
    <cdr:to>
      <cdr:x>0.53225</cdr:x>
      <cdr:y>0.17325</cdr:y>
    </cdr:to>
    <cdr:sp>
      <cdr:nvSpPr>
        <cdr:cNvPr id="1" name="TextBox 2"/>
        <cdr:cNvSpPr txBox="1">
          <a:spLocks noChangeArrowheads="1"/>
        </cdr:cNvSpPr>
      </cdr:nvSpPr>
      <cdr:spPr>
        <a:xfrm>
          <a:off x="3581400" y="8191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0.499</cdr:x>
      <cdr:y>0.185</cdr:y>
    </cdr:from>
    <cdr:to>
      <cdr:x>0.57875</cdr:x>
      <cdr:y>0.34175</cdr:y>
    </cdr:to>
    <cdr:sp>
      <cdr:nvSpPr>
        <cdr:cNvPr id="2" name="Line 3"/>
        <cdr:cNvSpPr>
          <a:spLocks/>
        </cdr:cNvSpPr>
      </cdr:nvSpPr>
      <cdr:spPr>
        <a:xfrm>
          <a:off x="4305300" y="1095375"/>
          <a:ext cx="685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0.9025</cdr:y>
    </cdr:from>
    <cdr:to>
      <cdr:x>0.96125</cdr:x>
      <cdr:y>0.968</cdr:y>
    </cdr:to>
    <cdr:sp>
      <cdr:nvSpPr>
        <cdr:cNvPr id="3" name="TextBox 4"/>
        <cdr:cNvSpPr txBox="1">
          <a:spLocks noChangeArrowheads="1"/>
        </cdr:cNvSpPr>
      </cdr:nvSpPr>
      <cdr:spPr>
        <a:xfrm>
          <a:off x="323850" y="5353050"/>
          <a:ext cx="7981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4.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100-year flow, unadjusted embankment length with the 100-year flow, modified embankment length for selected sites in the Piedmont of South Carolina.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="75" zoomScaleNormal="75" workbookViewId="0" topLeftCell="A1">
      <selection activeCell="A3" sqref="A3"/>
    </sheetView>
  </sheetViews>
  <sheetFormatPr defaultColWidth="9.00390625" defaultRowHeight="12.75"/>
  <sheetData>
    <row r="1" ht="12.75">
      <c r="A1" t="s">
        <v>323</v>
      </c>
    </row>
    <row r="2" ht="12.75">
      <c r="A2" t="s">
        <v>288</v>
      </c>
    </row>
    <row r="4" ht="12.75">
      <c r="A4" s="69" t="s">
        <v>87</v>
      </c>
    </row>
    <row r="6" spans="1:3" ht="12.75">
      <c r="A6" t="s">
        <v>88</v>
      </c>
      <c r="C6" t="s">
        <v>295</v>
      </c>
    </row>
    <row r="7" spans="1:3" ht="12.75">
      <c r="A7" t="s">
        <v>89</v>
      </c>
      <c r="C7" t="s">
        <v>296</v>
      </c>
    </row>
    <row r="8" spans="1:3" ht="12.75">
      <c r="A8" t="s">
        <v>90</v>
      </c>
      <c r="C8" t="s">
        <v>297</v>
      </c>
    </row>
    <row r="9" spans="1:3" ht="12.75">
      <c r="A9" t="s">
        <v>99</v>
      </c>
      <c r="C9" t="s">
        <v>298</v>
      </c>
    </row>
    <row r="10" ht="12.75">
      <c r="C10" s="70" t="s">
        <v>300</v>
      </c>
    </row>
    <row r="11" ht="12.75">
      <c r="C11" s="72" t="s">
        <v>299</v>
      </c>
    </row>
    <row r="12" ht="12.75">
      <c r="C12" s="72"/>
    </row>
    <row r="13" ht="12.75">
      <c r="B13" s="72" t="s">
        <v>301</v>
      </c>
    </row>
    <row r="14" ht="12.75">
      <c r="B14" t="s">
        <v>302</v>
      </c>
    </row>
    <row r="15" ht="12.75">
      <c r="B15" t="s">
        <v>303</v>
      </c>
    </row>
    <row r="17" spans="1:3" ht="12.75">
      <c r="A17" t="s">
        <v>91</v>
      </c>
      <c r="C17" s="170" t="s">
        <v>324</v>
      </c>
    </row>
    <row r="18" ht="12.75">
      <c r="C18" t="s">
        <v>305</v>
      </c>
    </row>
    <row r="20" ht="12.75">
      <c r="C20" s="170" t="s">
        <v>306</v>
      </c>
    </row>
    <row r="21" ht="12.75">
      <c r="C21" s="170" t="s">
        <v>304</v>
      </c>
    </row>
    <row r="22" ht="12.75">
      <c r="C22" s="170" t="s">
        <v>307</v>
      </c>
    </row>
    <row r="23" ht="12.75">
      <c r="C23" s="170" t="s">
        <v>319</v>
      </c>
    </row>
    <row r="24" ht="12.75">
      <c r="C24" s="170" t="s">
        <v>320</v>
      </c>
    </row>
    <row r="25" ht="12.75">
      <c r="C25" s="170" t="s">
        <v>321</v>
      </c>
    </row>
    <row r="27" spans="1:3" ht="12.75">
      <c r="A27" t="s">
        <v>98</v>
      </c>
      <c r="C27" t="s">
        <v>292</v>
      </c>
    </row>
    <row r="29" spans="1:3" ht="12.75">
      <c r="A29" t="s">
        <v>92</v>
      </c>
      <c r="C29" s="171" t="s">
        <v>312</v>
      </c>
    </row>
    <row r="30" spans="1:3" ht="12.75">
      <c r="A30" t="s">
        <v>93</v>
      </c>
      <c r="C30" s="171" t="s">
        <v>308</v>
      </c>
    </row>
    <row r="31" spans="1:3" ht="12.75">
      <c r="A31" t="s">
        <v>94</v>
      </c>
      <c r="C31" s="171" t="s">
        <v>309</v>
      </c>
    </row>
    <row r="32" spans="1:3" ht="12.75">
      <c r="A32" t="s">
        <v>95</v>
      </c>
      <c r="C32" s="171" t="s">
        <v>289</v>
      </c>
    </row>
    <row r="33" spans="1:3" ht="12.75">
      <c r="A33" t="s">
        <v>96</v>
      </c>
      <c r="C33" s="171" t="s">
        <v>310</v>
      </c>
    </row>
    <row r="34" spans="1:3" ht="12.75">
      <c r="A34" t="s">
        <v>97</v>
      </c>
      <c r="C34" s="171" t="s">
        <v>311</v>
      </c>
    </row>
    <row r="35" spans="1:3" ht="12.75">
      <c r="A35" t="s">
        <v>286</v>
      </c>
      <c r="C35" s="171" t="s">
        <v>313</v>
      </c>
    </row>
    <row r="36" spans="1:3" ht="12.75">
      <c r="A36" t="s">
        <v>287</v>
      </c>
      <c r="C36" s="171" t="s">
        <v>314</v>
      </c>
    </row>
    <row r="37" spans="1:3" ht="12.75">
      <c r="A37" t="s">
        <v>290</v>
      </c>
      <c r="C37" s="171" t="s">
        <v>315</v>
      </c>
    </row>
    <row r="38" spans="1:3" ht="12.75">
      <c r="A38" t="s">
        <v>291</v>
      </c>
      <c r="C38" s="172" t="s">
        <v>316</v>
      </c>
    </row>
    <row r="41" ht="12.75">
      <c r="A41" s="69" t="s">
        <v>100</v>
      </c>
    </row>
    <row r="43" s="72" customFormat="1" ht="12.75">
      <c r="A43" s="71" t="s">
        <v>101</v>
      </c>
    </row>
    <row r="44" s="72" customFormat="1" ht="12.75">
      <c r="A44" s="72" t="s">
        <v>102</v>
      </c>
    </row>
    <row r="45" s="72" customFormat="1" ht="12.75"/>
    <row r="46" s="72" customFormat="1" ht="12.75">
      <c r="A46" s="71" t="s">
        <v>103</v>
      </c>
    </row>
    <row r="47" s="72" customFormat="1" ht="12.75">
      <c r="A47" s="72" t="s">
        <v>104</v>
      </c>
    </row>
    <row r="49" ht="12.75">
      <c r="A49" t="s">
        <v>293</v>
      </c>
    </row>
    <row r="50" ht="12.75">
      <c r="A50" t="s">
        <v>294</v>
      </c>
    </row>
  </sheetData>
  <printOptions/>
  <pageMargins left="0.75" right="0.75" top="1" bottom="1" header="0.5" footer="0.5"/>
  <pageSetup fitToHeight="1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8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77" bestFit="1" customWidth="1"/>
    <col min="2" max="2" width="16.25390625" style="78" customWidth="1"/>
    <col min="3" max="3" width="9.625" style="79" bestFit="1" customWidth="1"/>
    <col min="4" max="4" width="22.875" style="77" bestFit="1" customWidth="1"/>
    <col min="5" max="5" width="16.375" style="78" customWidth="1"/>
    <col min="6" max="6" width="11.00390625" style="78" customWidth="1"/>
    <col min="7" max="7" width="11.75390625" style="78" customWidth="1"/>
    <col min="8" max="8" width="9.75390625" style="80" customWidth="1"/>
    <col min="9" max="9" width="8.375" style="81" bestFit="1" customWidth="1"/>
    <col min="10" max="10" width="8.375" style="82" bestFit="1" customWidth="1"/>
    <col min="11" max="11" width="9.375" style="83" bestFit="1" customWidth="1"/>
    <col min="12" max="12" width="8.50390625" style="80" customWidth="1"/>
    <col min="13" max="13" width="9.00390625" style="78" customWidth="1"/>
    <col min="14" max="14" width="10.625" style="167" customWidth="1"/>
    <col min="15" max="16" width="9.00390625" style="82" customWidth="1"/>
    <col min="17" max="17" width="9.125" style="82" customWidth="1"/>
    <col min="18" max="18" width="8.25390625" style="82" customWidth="1"/>
    <col min="19" max="19" width="9.375" style="80" customWidth="1"/>
    <col min="20" max="20" width="9.125" style="82" customWidth="1"/>
    <col min="21" max="21" width="8.25390625" style="82" customWidth="1"/>
    <col min="22" max="22" width="9.375" style="80" customWidth="1"/>
    <col min="23" max="23" width="9.125" style="82" customWidth="1"/>
    <col min="24" max="24" width="8.25390625" style="82" customWidth="1"/>
    <col min="25" max="25" width="9.375" style="80" customWidth="1"/>
    <col min="26" max="26" width="9.125" style="82" customWidth="1"/>
    <col min="27" max="27" width="8.25390625" style="82" customWidth="1"/>
    <col min="28" max="28" width="9.375" style="80" customWidth="1"/>
    <col min="29" max="29" width="9.125" style="82" customWidth="1"/>
    <col min="30" max="30" width="8.25390625" style="82" customWidth="1"/>
    <col min="31" max="31" width="9.375" style="80" customWidth="1"/>
    <col min="32" max="32" width="9.125" style="82" customWidth="1"/>
    <col min="33" max="33" width="8.25390625" style="82" customWidth="1"/>
    <col min="34" max="34" width="9.375" style="80" customWidth="1"/>
    <col min="35" max="35" width="9.125" style="82" customWidth="1"/>
    <col min="36" max="36" width="8.25390625" style="82" customWidth="1"/>
    <col min="37" max="37" width="9.375" style="80" customWidth="1"/>
    <col min="38" max="38" width="9.125" style="82" customWidth="1"/>
    <col min="39" max="39" width="8.25390625" style="82" customWidth="1"/>
    <col min="40" max="40" width="9.375" style="80" customWidth="1"/>
    <col min="41" max="41" width="9.125" style="82" customWidth="1"/>
    <col min="42" max="42" width="8.25390625" style="82" customWidth="1"/>
    <col min="43" max="43" width="9.375" style="80" customWidth="1"/>
    <col min="44" max="44" width="9.125" style="82" customWidth="1"/>
    <col min="45" max="45" width="8.25390625" style="82" customWidth="1"/>
    <col min="46" max="46" width="9.375" style="80" customWidth="1"/>
    <col min="47" max="47" width="9.125" style="82" customWidth="1"/>
    <col min="48" max="48" width="8.25390625" style="82" customWidth="1"/>
    <col min="49" max="49" width="9.375" style="80" customWidth="1"/>
    <col min="50" max="50" width="9.125" style="82" customWidth="1"/>
    <col min="51" max="51" width="8.25390625" style="82" customWidth="1"/>
    <col min="52" max="52" width="9.375" style="80" customWidth="1"/>
    <col min="53" max="53" width="9.125" style="82" customWidth="1"/>
    <col min="54" max="54" width="8.25390625" style="82" customWidth="1"/>
    <col min="55" max="55" width="9.375" style="80" customWidth="1"/>
    <col min="56" max="56" width="9.125" style="82" customWidth="1"/>
    <col min="57" max="57" width="8.25390625" style="82" customWidth="1"/>
    <col min="58" max="58" width="9.375" style="80" customWidth="1"/>
    <col min="59" max="59" width="9.125" style="82" customWidth="1"/>
    <col min="60" max="60" width="8.25390625" style="82" customWidth="1"/>
    <col min="61" max="61" width="9.375" style="80" customWidth="1"/>
    <col min="62" max="62" width="9.125" style="82" customWidth="1"/>
    <col min="63" max="63" width="8.25390625" style="82" customWidth="1"/>
    <col min="64" max="64" width="9.375" style="80" customWidth="1"/>
    <col min="65" max="65" width="9.125" style="82" customWidth="1"/>
    <col min="66" max="66" width="8.25390625" style="82" customWidth="1"/>
    <col min="67" max="67" width="9.375" style="80" customWidth="1"/>
    <col min="68" max="68" width="9.125" style="82" customWidth="1"/>
    <col min="69" max="69" width="8.25390625" style="82" customWidth="1"/>
    <col min="70" max="70" width="9.375" style="80" customWidth="1"/>
    <col min="71" max="71" width="9.125" style="82" customWidth="1"/>
    <col min="72" max="72" width="8.25390625" style="82" customWidth="1"/>
    <col min="73" max="73" width="9.375" style="80" customWidth="1"/>
    <col min="74" max="74" width="9.125" style="82" customWidth="1"/>
    <col min="75" max="75" width="8.25390625" style="82" customWidth="1"/>
    <col min="76" max="76" width="9.375" style="80" customWidth="1"/>
    <col min="77" max="77" width="9.125" style="82" customWidth="1"/>
    <col min="78" max="78" width="8.25390625" style="77" customWidth="1"/>
    <col min="79" max="79" width="10.50390625" style="79" customWidth="1"/>
    <col min="80" max="80" width="10.625" style="79" customWidth="1"/>
    <col min="81" max="81" width="11.50390625" style="79" customWidth="1"/>
    <col min="82" max="82" width="11.875" style="84" customWidth="1"/>
    <col min="83" max="83" width="11.625" style="78" customWidth="1"/>
    <col min="84" max="16384" width="9.00390625" style="77" customWidth="1"/>
  </cols>
  <sheetData>
    <row r="1" spans="1:82" s="123" customFormat="1" ht="63.75">
      <c r="A1" s="123" t="s">
        <v>0</v>
      </c>
      <c r="B1" s="123" t="s">
        <v>105</v>
      </c>
      <c r="C1" s="124" t="s">
        <v>106</v>
      </c>
      <c r="D1" s="123" t="s">
        <v>1</v>
      </c>
      <c r="E1" s="123" t="s">
        <v>107</v>
      </c>
      <c r="F1" s="123" t="s">
        <v>108</v>
      </c>
      <c r="G1" s="123" t="s">
        <v>54</v>
      </c>
      <c r="H1" s="123" t="s">
        <v>109</v>
      </c>
      <c r="I1" s="173" t="s">
        <v>110</v>
      </c>
      <c r="J1" s="173" t="s">
        <v>111</v>
      </c>
      <c r="K1" s="124" t="s">
        <v>112</v>
      </c>
      <c r="L1" s="123" t="s">
        <v>113</v>
      </c>
      <c r="M1" s="123" t="s">
        <v>20</v>
      </c>
      <c r="N1" s="123" t="s">
        <v>172</v>
      </c>
      <c r="O1" s="173" t="s">
        <v>114</v>
      </c>
      <c r="P1" s="173" t="s">
        <v>115</v>
      </c>
      <c r="Q1" s="173" t="s">
        <v>59</v>
      </c>
      <c r="R1" s="173" t="s">
        <v>116</v>
      </c>
      <c r="S1" s="174" t="s">
        <v>117</v>
      </c>
      <c r="T1" s="173" t="s">
        <v>60</v>
      </c>
      <c r="U1" s="173" t="s">
        <v>118</v>
      </c>
      <c r="V1" s="174" t="s">
        <v>119</v>
      </c>
      <c r="W1" s="173" t="s">
        <v>61</v>
      </c>
      <c r="X1" s="173" t="s">
        <v>120</v>
      </c>
      <c r="Y1" s="174" t="s">
        <v>121</v>
      </c>
      <c r="Z1" s="173" t="s">
        <v>62</v>
      </c>
      <c r="AA1" s="173" t="s">
        <v>122</v>
      </c>
      <c r="AB1" s="174" t="s">
        <v>123</v>
      </c>
      <c r="AC1" s="173" t="s">
        <v>63</v>
      </c>
      <c r="AD1" s="173" t="s">
        <v>124</v>
      </c>
      <c r="AE1" s="174" t="s">
        <v>125</v>
      </c>
      <c r="AF1" s="173" t="s">
        <v>64</v>
      </c>
      <c r="AG1" s="173" t="s">
        <v>126</v>
      </c>
      <c r="AH1" s="174" t="s">
        <v>127</v>
      </c>
      <c r="AI1" s="173" t="s">
        <v>65</v>
      </c>
      <c r="AJ1" s="173" t="s">
        <v>128</v>
      </c>
      <c r="AK1" s="174" t="s">
        <v>129</v>
      </c>
      <c r="AL1" s="173" t="s">
        <v>66</v>
      </c>
      <c r="AM1" s="173" t="s">
        <v>130</v>
      </c>
      <c r="AN1" s="174" t="s">
        <v>131</v>
      </c>
      <c r="AO1" s="173" t="s">
        <v>67</v>
      </c>
      <c r="AP1" s="173" t="s">
        <v>132</v>
      </c>
      <c r="AQ1" s="174" t="s">
        <v>133</v>
      </c>
      <c r="AR1" s="173" t="s">
        <v>68</v>
      </c>
      <c r="AS1" s="173" t="s">
        <v>134</v>
      </c>
      <c r="AT1" s="174" t="s">
        <v>135</v>
      </c>
      <c r="AU1" s="173" t="s">
        <v>69</v>
      </c>
      <c r="AV1" s="173" t="s">
        <v>136</v>
      </c>
      <c r="AW1" s="174" t="s">
        <v>137</v>
      </c>
      <c r="AX1" s="173" t="s">
        <v>70</v>
      </c>
      <c r="AY1" s="173" t="s">
        <v>138</v>
      </c>
      <c r="AZ1" s="174" t="s">
        <v>139</v>
      </c>
      <c r="BA1" s="173" t="s">
        <v>71</v>
      </c>
      <c r="BB1" s="173" t="s">
        <v>140</v>
      </c>
      <c r="BC1" s="174" t="s">
        <v>141</v>
      </c>
      <c r="BD1" s="173" t="s">
        <v>72</v>
      </c>
      <c r="BE1" s="173" t="s">
        <v>142</v>
      </c>
      <c r="BF1" s="174" t="s">
        <v>143</v>
      </c>
      <c r="BG1" s="173" t="s">
        <v>73</v>
      </c>
      <c r="BH1" s="173" t="s">
        <v>144</v>
      </c>
      <c r="BI1" s="174" t="s">
        <v>145</v>
      </c>
      <c r="BJ1" s="173" t="s">
        <v>74</v>
      </c>
      <c r="BK1" s="173" t="s">
        <v>146</v>
      </c>
      <c r="BL1" s="174" t="s">
        <v>147</v>
      </c>
      <c r="BM1" s="173" t="s">
        <v>75</v>
      </c>
      <c r="BN1" s="173" t="s">
        <v>148</v>
      </c>
      <c r="BO1" s="174" t="s">
        <v>149</v>
      </c>
      <c r="BP1" s="173" t="s">
        <v>76</v>
      </c>
      <c r="BQ1" s="173" t="s">
        <v>150</v>
      </c>
      <c r="BR1" s="174" t="s">
        <v>151</v>
      </c>
      <c r="BS1" s="173" t="s">
        <v>77</v>
      </c>
      <c r="BT1" s="173" t="s">
        <v>152</v>
      </c>
      <c r="BU1" s="174" t="s">
        <v>153</v>
      </c>
      <c r="BV1" s="173" t="s">
        <v>78</v>
      </c>
      <c r="BW1" s="173" t="s">
        <v>154</v>
      </c>
      <c r="BX1" s="174" t="s">
        <v>155</v>
      </c>
      <c r="BY1" s="173" t="s">
        <v>79</v>
      </c>
      <c r="CA1" s="124"/>
      <c r="CB1" s="124"/>
      <c r="CC1" s="124"/>
      <c r="CD1" s="174"/>
    </row>
    <row r="2" spans="2:82" s="73" customFormat="1" ht="90" thickBot="1">
      <c r="B2" s="73" t="s">
        <v>156</v>
      </c>
      <c r="C2" s="74"/>
      <c r="H2" s="73" t="s">
        <v>50</v>
      </c>
      <c r="I2" s="73" t="s">
        <v>50</v>
      </c>
      <c r="J2" s="73" t="s">
        <v>50</v>
      </c>
      <c r="K2" s="73" t="s">
        <v>157</v>
      </c>
      <c r="L2" s="73" t="s">
        <v>51</v>
      </c>
      <c r="M2" s="142" t="s">
        <v>82</v>
      </c>
      <c r="O2" s="73" t="s">
        <v>50</v>
      </c>
      <c r="P2" s="73" t="s">
        <v>50</v>
      </c>
      <c r="Q2" s="73" t="s">
        <v>50</v>
      </c>
      <c r="R2" s="75" t="s">
        <v>49</v>
      </c>
      <c r="S2" s="76" t="s">
        <v>51</v>
      </c>
      <c r="T2" s="73" t="s">
        <v>50</v>
      </c>
      <c r="U2" s="75" t="s">
        <v>49</v>
      </c>
      <c r="V2" s="76" t="s">
        <v>51</v>
      </c>
      <c r="W2" s="73" t="s">
        <v>50</v>
      </c>
      <c r="X2" s="75" t="s">
        <v>49</v>
      </c>
      <c r="Y2" s="76" t="s">
        <v>51</v>
      </c>
      <c r="Z2" s="73" t="s">
        <v>50</v>
      </c>
      <c r="AA2" s="75" t="s">
        <v>49</v>
      </c>
      <c r="AB2" s="76" t="s">
        <v>51</v>
      </c>
      <c r="AC2" s="73" t="s">
        <v>50</v>
      </c>
      <c r="AD2" s="75" t="s">
        <v>49</v>
      </c>
      <c r="AE2" s="76" t="s">
        <v>51</v>
      </c>
      <c r="AF2" s="73" t="s">
        <v>50</v>
      </c>
      <c r="AG2" s="75" t="s">
        <v>49</v>
      </c>
      <c r="AH2" s="76" t="s">
        <v>51</v>
      </c>
      <c r="AI2" s="73" t="s">
        <v>50</v>
      </c>
      <c r="AJ2" s="75" t="s">
        <v>49</v>
      </c>
      <c r="AK2" s="76" t="s">
        <v>51</v>
      </c>
      <c r="AL2" s="73" t="s">
        <v>50</v>
      </c>
      <c r="AM2" s="75" t="s">
        <v>49</v>
      </c>
      <c r="AN2" s="76" t="s">
        <v>51</v>
      </c>
      <c r="AO2" s="73" t="s">
        <v>50</v>
      </c>
      <c r="AP2" s="75" t="s">
        <v>49</v>
      </c>
      <c r="AQ2" s="76" t="s">
        <v>51</v>
      </c>
      <c r="AR2" s="73" t="s">
        <v>50</v>
      </c>
      <c r="AS2" s="75" t="s">
        <v>49</v>
      </c>
      <c r="AT2" s="76" t="s">
        <v>51</v>
      </c>
      <c r="AU2" s="73" t="s">
        <v>50</v>
      </c>
      <c r="AV2" s="75" t="s">
        <v>49</v>
      </c>
      <c r="AW2" s="76" t="s">
        <v>51</v>
      </c>
      <c r="AX2" s="73" t="s">
        <v>50</v>
      </c>
      <c r="AY2" s="75" t="s">
        <v>49</v>
      </c>
      <c r="AZ2" s="76" t="s">
        <v>51</v>
      </c>
      <c r="BA2" s="73" t="s">
        <v>50</v>
      </c>
      <c r="BB2" s="75" t="s">
        <v>49</v>
      </c>
      <c r="BC2" s="76" t="s">
        <v>51</v>
      </c>
      <c r="BD2" s="73" t="s">
        <v>50</v>
      </c>
      <c r="BE2" s="75" t="s">
        <v>49</v>
      </c>
      <c r="BF2" s="76" t="s">
        <v>51</v>
      </c>
      <c r="BG2" s="73" t="s">
        <v>50</v>
      </c>
      <c r="BH2" s="75" t="s">
        <v>49</v>
      </c>
      <c r="BI2" s="76" t="s">
        <v>51</v>
      </c>
      <c r="BJ2" s="73" t="s">
        <v>50</v>
      </c>
      <c r="BK2" s="75" t="s">
        <v>49</v>
      </c>
      <c r="BL2" s="76" t="s">
        <v>51</v>
      </c>
      <c r="BM2" s="75" t="s">
        <v>50</v>
      </c>
      <c r="BN2" s="75" t="s">
        <v>49</v>
      </c>
      <c r="BO2" s="76" t="s">
        <v>51</v>
      </c>
      <c r="BP2" s="75" t="s">
        <v>50</v>
      </c>
      <c r="BQ2" s="75" t="s">
        <v>49</v>
      </c>
      <c r="BR2" s="76" t="s">
        <v>51</v>
      </c>
      <c r="BS2" s="75" t="s">
        <v>50</v>
      </c>
      <c r="BT2" s="75" t="s">
        <v>49</v>
      </c>
      <c r="BU2" s="76" t="s">
        <v>51</v>
      </c>
      <c r="BV2" s="75" t="s">
        <v>50</v>
      </c>
      <c r="BW2" s="75" t="s">
        <v>49</v>
      </c>
      <c r="BX2" s="76" t="s">
        <v>51</v>
      </c>
      <c r="BY2" s="75" t="s">
        <v>50</v>
      </c>
      <c r="CA2" s="74"/>
      <c r="CB2" s="74"/>
      <c r="CC2" s="74"/>
      <c r="CD2" s="76"/>
    </row>
    <row r="3" spans="1:87" ht="13.5" thickTop="1">
      <c r="A3" s="77" t="s">
        <v>174</v>
      </c>
      <c r="B3" s="78" t="s">
        <v>4</v>
      </c>
      <c r="C3" s="79">
        <v>201</v>
      </c>
      <c r="D3" s="77" t="s">
        <v>175</v>
      </c>
      <c r="E3" s="78" t="s">
        <v>176</v>
      </c>
      <c r="F3" s="78" t="s">
        <v>32</v>
      </c>
      <c r="G3" s="78" t="s">
        <v>3</v>
      </c>
      <c r="H3" s="80">
        <v>93.67</v>
      </c>
      <c r="I3" s="81">
        <v>87.6</v>
      </c>
      <c r="J3" s="82">
        <v>1350.6</v>
      </c>
      <c r="K3" s="83">
        <v>7190</v>
      </c>
      <c r="L3" s="80">
        <v>1.06</v>
      </c>
      <c r="M3" s="78" t="s">
        <v>29</v>
      </c>
      <c r="N3" s="78">
        <v>5</v>
      </c>
      <c r="Q3" s="82">
        <v>87.6</v>
      </c>
      <c r="R3" s="82">
        <v>643.8</v>
      </c>
      <c r="S3" s="80">
        <v>0.56</v>
      </c>
      <c r="T3" s="82">
        <v>280.6</v>
      </c>
      <c r="U3" s="82">
        <v>503.5</v>
      </c>
      <c r="V3" s="80">
        <v>0.71</v>
      </c>
      <c r="W3" s="82">
        <v>376.7</v>
      </c>
      <c r="X3" s="82">
        <v>447.8</v>
      </c>
      <c r="Y3" s="80">
        <v>0.8</v>
      </c>
      <c r="Z3" s="82">
        <v>454.8</v>
      </c>
      <c r="AA3" s="82">
        <v>455.8</v>
      </c>
      <c r="AB3" s="80">
        <v>0.79</v>
      </c>
      <c r="AC3" s="82">
        <v>531.5</v>
      </c>
      <c r="AD3" s="82">
        <v>461.8</v>
      </c>
      <c r="AE3" s="80">
        <v>0.78</v>
      </c>
      <c r="AF3" s="82">
        <v>617.5</v>
      </c>
      <c r="AG3" s="82">
        <v>508.9</v>
      </c>
      <c r="AH3" s="80">
        <v>0.71</v>
      </c>
      <c r="AI3" s="82">
        <v>727.4</v>
      </c>
      <c r="AJ3" s="82">
        <v>239.9</v>
      </c>
      <c r="AK3" s="80">
        <v>1.5</v>
      </c>
      <c r="AL3" s="82">
        <v>764.8</v>
      </c>
      <c r="AM3" s="82">
        <v>85.7</v>
      </c>
      <c r="AN3" s="80">
        <v>4.19</v>
      </c>
      <c r="AO3" s="82">
        <v>773.7</v>
      </c>
      <c r="AP3" s="82">
        <v>87.4</v>
      </c>
      <c r="AQ3" s="80">
        <v>4.11</v>
      </c>
      <c r="AR3" s="82">
        <v>783.1</v>
      </c>
      <c r="AS3" s="82">
        <v>90.3</v>
      </c>
      <c r="AT3" s="80">
        <v>3.98</v>
      </c>
      <c r="AU3" s="82">
        <v>793.4</v>
      </c>
      <c r="AV3" s="82">
        <v>88.5</v>
      </c>
      <c r="AW3" s="80">
        <v>4.06</v>
      </c>
      <c r="AX3" s="82">
        <v>803.2</v>
      </c>
      <c r="AY3" s="82">
        <v>88.5</v>
      </c>
      <c r="AZ3" s="80">
        <v>4.06</v>
      </c>
      <c r="BA3" s="82">
        <v>812.9</v>
      </c>
      <c r="BB3" s="82">
        <v>90</v>
      </c>
      <c r="BC3" s="80">
        <v>3.99</v>
      </c>
      <c r="BD3" s="82">
        <v>832.2</v>
      </c>
      <c r="BE3" s="82">
        <v>318.3</v>
      </c>
      <c r="BF3" s="80">
        <v>1.13</v>
      </c>
      <c r="BG3" s="82">
        <v>883.1</v>
      </c>
      <c r="BH3" s="82">
        <v>471.4</v>
      </c>
      <c r="BI3" s="80">
        <v>0.76</v>
      </c>
      <c r="BJ3" s="82">
        <v>972.8</v>
      </c>
      <c r="BK3" s="82">
        <v>436.6</v>
      </c>
      <c r="BL3" s="80">
        <v>0.82</v>
      </c>
      <c r="BM3" s="82">
        <v>1048.5</v>
      </c>
      <c r="BN3" s="82">
        <v>428.8</v>
      </c>
      <c r="BO3" s="80">
        <v>0.84</v>
      </c>
      <c r="BP3" s="82">
        <v>1120</v>
      </c>
      <c r="BQ3" s="82">
        <v>418.8</v>
      </c>
      <c r="BR3" s="80">
        <v>0.86</v>
      </c>
      <c r="BS3" s="82">
        <v>1184.1</v>
      </c>
      <c r="BT3" s="82">
        <v>403.3</v>
      </c>
      <c r="BU3" s="80">
        <v>0.89</v>
      </c>
      <c r="BV3" s="82">
        <v>1243.9</v>
      </c>
      <c r="BW3" s="82">
        <v>509.7</v>
      </c>
      <c r="BX3" s="80">
        <v>0.71</v>
      </c>
      <c r="BY3" s="82">
        <v>1350.6</v>
      </c>
      <c r="CF3" s="80"/>
      <c r="CG3" s="80"/>
      <c r="CH3" s="80"/>
      <c r="CI3" s="80"/>
    </row>
    <row r="4" spans="1:87" ht="12.75">
      <c r="A4" s="77" t="s">
        <v>177</v>
      </c>
      <c r="B4" s="78" t="s">
        <v>5</v>
      </c>
      <c r="C4" s="79">
        <v>85</v>
      </c>
      <c r="D4" s="77" t="s">
        <v>178</v>
      </c>
      <c r="E4" s="78" t="s">
        <v>179</v>
      </c>
      <c r="F4" s="78" t="s">
        <v>32</v>
      </c>
      <c r="G4" s="78" t="s">
        <v>3</v>
      </c>
      <c r="H4" s="80">
        <v>89.62</v>
      </c>
      <c r="I4" s="81">
        <v>57</v>
      </c>
      <c r="J4" s="82">
        <v>645</v>
      </c>
      <c r="K4" s="83">
        <v>4250</v>
      </c>
      <c r="L4" s="80">
        <v>0.98</v>
      </c>
      <c r="M4" s="78" t="s">
        <v>29</v>
      </c>
      <c r="N4" s="78">
        <v>0</v>
      </c>
      <c r="Q4" s="82">
        <v>56.9</v>
      </c>
      <c r="R4" s="82">
        <v>474.5</v>
      </c>
      <c r="S4" s="80">
        <v>0.45</v>
      </c>
      <c r="T4" s="82">
        <v>138.2</v>
      </c>
      <c r="U4" s="82">
        <v>158.3</v>
      </c>
      <c r="V4" s="80">
        <v>1.34</v>
      </c>
      <c r="W4" s="82">
        <v>154.4</v>
      </c>
      <c r="X4" s="82">
        <v>75.7</v>
      </c>
      <c r="Y4" s="80">
        <v>2.81</v>
      </c>
      <c r="Z4" s="82">
        <v>160.2</v>
      </c>
      <c r="AA4" s="82">
        <v>70</v>
      </c>
      <c r="AB4" s="80">
        <v>3.04</v>
      </c>
      <c r="AC4" s="82">
        <v>165.3</v>
      </c>
      <c r="AD4" s="82">
        <v>69.7</v>
      </c>
      <c r="AE4" s="80">
        <v>3.05</v>
      </c>
      <c r="AF4" s="82">
        <v>170.3</v>
      </c>
      <c r="AG4" s="82">
        <v>70.4</v>
      </c>
      <c r="AH4" s="80">
        <v>3.02</v>
      </c>
      <c r="AI4" s="82">
        <v>175.2</v>
      </c>
      <c r="AJ4" s="82">
        <v>68.8</v>
      </c>
      <c r="AK4" s="80">
        <v>3.09</v>
      </c>
      <c r="AL4" s="82">
        <v>180.1</v>
      </c>
      <c r="AM4" s="82">
        <v>73.4</v>
      </c>
      <c r="AN4" s="80">
        <v>2.89</v>
      </c>
      <c r="AO4" s="82">
        <v>185.6</v>
      </c>
      <c r="AP4" s="82">
        <v>157.3</v>
      </c>
      <c r="AQ4" s="80">
        <v>1.35</v>
      </c>
      <c r="AR4" s="82">
        <v>201.3</v>
      </c>
      <c r="AS4" s="82">
        <v>280.9</v>
      </c>
      <c r="AT4" s="80">
        <v>0.76</v>
      </c>
      <c r="AU4" s="82">
        <v>227.6</v>
      </c>
      <c r="AV4" s="82">
        <v>87.7</v>
      </c>
      <c r="AW4" s="80">
        <v>2.42</v>
      </c>
      <c r="AX4" s="82">
        <v>234.5</v>
      </c>
      <c r="AY4" s="82">
        <v>124.1</v>
      </c>
      <c r="AZ4" s="80">
        <v>1.71</v>
      </c>
      <c r="BA4" s="82">
        <v>244.7</v>
      </c>
      <c r="BB4" s="82">
        <v>246.2</v>
      </c>
      <c r="BC4" s="80">
        <v>0.86</v>
      </c>
      <c r="BD4" s="82">
        <v>266.7</v>
      </c>
      <c r="BE4" s="82">
        <v>257.7</v>
      </c>
      <c r="BF4" s="80">
        <v>0.82</v>
      </c>
      <c r="BG4" s="82">
        <v>290.2</v>
      </c>
      <c r="BH4" s="82">
        <v>267.6</v>
      </c>
      <c r="BI4" s="80">
        <v>0.79</v>
      </c>
      <c r="BJ4" s="82">
        <v>315.7</v>
      </c>
      <c r="BK4" s="82">
        <v>289</v>
      </c>
      <c r="BL4" s="80">
        <v>0.74</v>
      </c>
      <c r="BM4" s="82">
        <v>345</v>
      </c>
      <c r="BN4" s="82">
        <v>308.6</v>
      </c>
      <c r="BO4" s="80">
        <v>0.69</v>
      </c>
      <c r="BP4" s="82">
        <v>379.4</v>
      </c>
      <c r="BQ4" s="82">
        <v>337.6</v>
      </c>
      <c r="BR4" s="80">
        <v>0.63</v>
      </c>
      <c r="BS4" s="82">
        <v>422</v>
      </c>
      <c r="BT4" s="82">
        <v>382.8</v>
      </c>
      <c r="BU4" s="80">
        <v>0.56</v>
      </c>
      <c r="BV4" s="82">
        <v>478.9</v>
      </c>
      <c r="BW4" s="82">
        <v>545.6</v>
      </c>
      <c r="BX4" s="80">
        <v>0.39</v>
      </c>
      <c r="BY4" s="82">
        <v>645.4</v>
      </c>
      <c r="CF4" s="80"/>
      <c r="CG4" s="80"/>
      <c r="CH4" s="80"/>
      <c r="CI4" s="80"/>
    </row>
    <row r="5" spans="1:87" ht="12.75">
      <c r="A5" s="77" t="s">
        <v>177</v>
      </c>
      <c r="B5" s="78" t="s">
        <v>7</v>
      </c>
      <c r="C5" s="79">
        <v>263</v>
      </c>
      <c r="D5" s="77" t="s">
        <v>180</v>
      </c>
      <c r="E5" s="78" t="s">
        <v>181</v>
      </c>
      <c r="F5" s="78" t="s">
        <v>32</v>
      </c>
      <c r="G5" s="78" t="s">
        <v>3</v>
      </c>
      <c r="H5" s="80">
        <v>90.76</v>
      </c>
      <c r="I5" s="81">
        <v>304.5</v>
      </c>
      <c r="J5" s="82">
        <v>1029.9</v>
      </c>
      <c r="K5" s="83">
        <v>5700</v>
      </c>
      <c r="L5" s="80">
        <v>1.47</v>
      </c>
      <c r="M5" s="78" t="s">
        <v>29</v>
      </c>
      <c r="N5" s="78">
        <v>0</v>
      </c>
      <c r="Q5" s="82">
        <v>304.5</v>
      </c>
      <c r="R5" s="82">
        <v>393.7</v>
      </c>
      <c r="S5" s="80">
        <v>0.72</v>
      </c>
      <c r="T5" s="82">
        <v>468.8</v>
      </c>
      <c r="U5" s="82">
        <v>263.7</v>
      </c>
      <c r="V5" s="80">
        <v>1.08</v>
      </c>
      <c r="W5" s="82">
        <v>516.7</v>
      </c>
      <c r="X5" s="82">
        <v>236.7</v>
      </c>
      <c r="Y5" s="80">
        <v>1.2</v>
      </c>
      <c r="Z5" s="82">
        <v>555</v>
      </c>
      <c r="AA5" s="82">
        <v>216.9</v>
      </c>
      <c r="AB5" s="80">
        <v>1.32</v>
      </c>
      <c r="AC5" s="82">
        <v>588.3</v>
      </c>
      <c r="AD5" s="82">
        <v>209.7</v>
      </c>
      <c r="AE5" s="80">
        <v>1.36</v>
      </c>
      <c r="AF5" s="82">
        <v>619.2</v>
      </c>
      <c r="AG5" s="82">
        <v>195.1</v>
      </c>
      <c r="AH5" s="80">
        <v>1.46</v>
      </c>
      <c r="AI5" s="82">
        <v>646.8</v>
      </c>
      <c r="AJ5" s="82">
        <v>111.7</v>
      </c>
      <c r="AK5" s="80">
        <v>2.5</v>
      </c>
      <c r="AL5" s="82">
        <v>658.8</v>
      </c>
      <c r="AM5" s="82">
        <v>86.4</v>
      </c>
      <c r="AN5" s="80">
        <v>3.3</v>
      </c>
      <c r="AO5" s="82">
        <v>666.2</v>
      </c>
      <c r="AP5" s="82">
        <v>83.3</v>
      </c>
      <c r="AQ5" s="80">
        <v>3.42</v>
      </c>
      <c r="AR5" s="82">
        <v>673</v>
      </c>
      <c r="AS5" s="82">
        <v>86.1</v>
      </c>
      <c r="AT5" s="80">
        <v>3.31</v>
      </c>
      <c r="AU5" s="82">
        <v>680.2</v>
      </c>
      <c r="AV5" s="82">
        <v>92.5</v>
      </c>
      <c r="AW5" s="80">
        <v>3.06</v>
      </c>
      <c r="AX5" s="82">
        <v>688.7</v>
      </c>
      <c r="AY5" s="82">
        <v>161.6</v>
      </c>
      <c r="AZ5" s="80">
        <v>1.76</v>
      </c>
      <c r="BA5" s="82">
        <v>712.1</v>
      </c>
      <c r="BB5" s="82">
        <v>195.8</v>
      </c>
      <c r="BC5" s="80">
        <v>1.46</v>
      </c>
      <c r="BD5" s="82">
        <v>741.1</v>
      </c>
      <c r="BE5" s="82">
        <v>186.1</v>
      </c>
      <c r="BF5" s="80">
        <v>1.53</v>
      </c>
      <c r="BG5" s="82">
        <v>766.8</v>
      </c>
      <c r="BH5" s="82">
        <v>189.3</v>
      </c>
      <c r="BI5" s="80">
        <v>1.51</v>
      </c>
      <c r="BJ5" s="82">
        <v>792.1</v>
      </c>
      <c r="BK5" s="82">
        <v>195.5</v>
      </c>
      <c r="BL5" s="80">
        <v>1.46</v>
      </c>
      <c r="BM5" s="82">
        <v>820</v>
      </c>
      <c r="BN5" s="82">
        <v>209.1</v>
      </c>
      <c r="BO5" s="80">
        <v>1.36</v>
      </c>
      <c r="BP5" s="82">
        <v>852.3</v>
      </c>
      <c r="BQ5" s="82">
        <v>220.3</v>
      </c>
      <c r="BR5" s="80">
        <v>1.29</v>
      </c>
      <c r="BS5" s="82">
        <v>890</v>
      </c>
      <c r="BT5" s="82">
        <v>245.6</v>
      </c>
      <c r="BU5" s="80">
        <v>1.16</v>
      </c>
      <c r="BV5" s="82">
        <v>938.6</v>
      </c>
      <c r="BW5" s="82">
        <v>307.2</v>
      </c>
      <c r="BX5" s="80">
        <v>0.93</v>
      </c>
      <c r="BY5" s="82">
        <v>1029.6</v>
      </c>
      <c r="CF5" s="80"/>
      <c r="CG5" s="80"/>
      <c r="CH5" s="80"/>
      <c r="CI5" s="80"/>
    </row>
    <row r="6" spans="1:87" ht="12.75">
      <c r="A6" s="77" t="s">
        <v>182</v>
      </c>
      <c r="B6" s="78" t="s">
        <v>4</v>
      </c>
      <c r="C6" s="79">
        <v>5</v>
      </c>
      <c r="D6" s="77" t="s">
        <v>183</v>
      </c>
      <c r="E6" s="78" t="s">
        <v>184</v>
      </c>
      <c r="F6" s="78" t="s">
        <v>32</v>
      </c>
      <c r="G6" s="78" t="s">
        <v>3</v>
      </c>
      <c r="H6" s="80">
        <v>94.68</v>
      </c>
      <c r="I6" s="81">
        <v>16</v>
      </c>
      <c r="J6" s="82">
        <v>600</v>
      </c>
      <c r="K6" s="83">
        <v>17900</v>
      </c>
      <c r="L6" s="80">
        <v>2.58</v>
      </c>
      <c r="M6" s="78" t="s">
        <v>29</v>
      </c>
      <c r="N6" s="78">
        <v>0</v>
      </c>
      <c r="Q6" s="82">
        <v>16.2</v>
      </c>
      <c r="R6" s="82">
        <v>422.9</v>
      </c>
      <c r="S6" s="80">
        <v>2.12</v>
      </c>
      <c r="T6" s="82">
        <v>65.2</v>
      </c>
      <c r="U6" s="82">
        <v>264.4</v>
      </c>
      <c r="V6" s="80">
        <v>3.39</v>
      </c>
      <c r="W6" s="82">
        <v>84.1</v>
      </c>
      <c r="X6" s="82">
        <v>144.5</v>
      </c>
      <c r="Y6" s="80">
        <v>6.19</v>
      </c>
      <c r="Z6" s="82">
        <v>90.8</v>
      </c>
      <c r="AA6" s="82">
        <v>128.6</v>
      </c>
      <c r="AB6" s="80">
        <v>6.96</v>
      </c>
      <c r="AC6" s="82">
        <v>96.8</v>
      </c>
      <c r="AD6" s="82">
        <v>125.7</v>
      </c>
      <c r="AE6" s="80">
        <v>7.12</v>
      </c>
      <c r="AF6" s="82">
        <v>102.7</v>
      </c>
      <c r="AG6" s="82">
        <v>127</v>
      </c>
      <c r="AH6" s="80">
        <v>7.05</v>
      </c>
      <c r="AI6" s="82">
        <v>108.6</v>
      </c>
      <c r="AJ6" s="82">
        <v>126</v>
      </c>
      <c r="AK6" s="80">
        <v>7.1</v>
      </c>
      <c r="AL6" s="82">
        <v>114.5</v>
      </c>
      <c r="AM6" s="82">
        <v>125.8</v>
      </c>
      <c r="AN6" s="80">
        <v>7.11</v>
      </c>
      <c r="AO6" s="82">
        <v>120.5</v>
      </c>
      <c r="AP6" s="82">
        <v>125.4</v>
      </c>
      <c r="AQ6" s="80">
        <v>7.13</v>
      </c>
      <c r="AR6" s="82">
        <v>126.4</v>
      </c>
      <c r="AS6" s="82">
        <v>126.4</v>
      </c>
      <c r="AT6" s="80">
        <v>7.08</v>
      </c>
      <c r="AU6" s="82">
        <v>132.3</v>
      </c>
      <c r="AV6" s="82">
        <v>127.1</v>
      </c>
      <c r="AW6" s="80">
        <v>7.04</v>
      </c>
      <c r="AX6" s="82">
        <v>138.4</v>
      </c>
      <c r="AY6" s="82">
        <v>130.7</v>
      </c>
      <c r="AZ6" s="80">
        <v>6.85</v>
      </c>
      <c r="BA6" s="82">
        <v>144.8</v>
      </c>
      <c r="BB6" s="82">
        <v>140.9</v>
      </c>
      <c r="BC6" s="80">
        <v>6.35</v>
      </c>
      <c r="BD6" s="82">
        <v>152.3</v>
      </c>
      <c r="BE6" s="82">
        <v>160.9</v>
      </c>
      <c r="BF6" s="80">
        <v>5.56</v>
      </c>
      <c r="BG6" s="82">
        <v>162.1</v>
      </c>
      <c r="BH6" s="82">
        <v>637.3</v>
      </c>
      <c r="BI6" s="80">
        <v>1.4</v>
      </c>
      <c r="BJ6" s="82">
        <v>215.2</v>
      </c>
      <c r="BK6" s="82">
        <v>731.5</v>
      </c>
      <c r="BL6" s="80">
        <v>1.22</v>
      </c>
      <c r="BM6" s="82">
        <v>275.6</v>
      </c>
      <c r="BN6" s="82">
        <v>712.2</v>
      </c>
      <c r="BO6" s="80">
        <v>1.26</v>
      </c>
      <c r="BP6" s="82">
        <v>331.7</v>
      </c>
      <c r="BQ6" s="82">
        <v>732.9</v>
      </c>
      <c r="BR6" s="80">
        <v>1.22</v>
      </c>
      <c r="BS6" s="82">
        <v>385</v>
      </c>
      <c r="BT6" s="82">
        <v>735.9</v>
      </c>
      <c r="BU6" s="80">
        <v>1.22</v>
      </c>
      <c r="BV6" s="82">
        <v>437.4</v>
      </c>
      <c r="BW6" s="82">
        <v>1100</v>
      </c>
      <c r="BX6" s="80">
        <v>0.81</v>
      </c>
      <c r="BY6" s="82">
        <v>600.1</v>
      </c>
      <c r="CF6" s="80"/>
      <c r="CG6" s="80"/>
      <c r="CH6" s="80"/>
      <c r="CI6" s="80"/>
    </row>
    <row r="7" spans="1:87" ht="12.75">
      <c r="A7" s="77" t="s">
        <v>182</v>
      </c>
      <c r="B7" s="78" t="s">
        <v>7</v>
      </c>
      <c r="C7" s="79">
        <v>348</v>
      </c>
      <c r="D7" s="77" t="s">
        <v>183</v>
      </c>
      <c r="E7" s="78" t="s">
        <v>185</v>
      </c>
      <c r="F7" s="78" t="s">
        <v>32</v>
      </c>
      <c r="G7" s="78" t="s">
        <v>3</v>
      </c>
      <c r="H7" s="80">
        <v>93.21</v>
      </c>
      <c r="I7" s="81">
        <v>20</v>
      </c>
      <c r="J7" s="82">
        <v>654</v>
      </c>
      <c r="K7" s="83">
        <v>18000</v>
      </c>
      <c r="L7" s="80">
        <v>2.37</v>
      </c>
      <c r="M7" s="78" t="s">
        <v>29</v>
      </c>
      <c r="N7" s="78">
        <v>0</v>
      </c>
      <c r="Q7" s="82">
        <v>20</v>
      </c>
      <c r="R7" s="82">
        <v>359.3</v>
      </c>
      <c r="S7" s="80">
        <v>2.5</v>
      </c>
      <c r="T7" s="82">
        <v>92.3</v>
      </c>
      <c r="U7" s="82">
        <v>242.8</v>
      </c>
      <c r="V7" s="80">
        <v>3.71</v>
      </c>
      <c r="W7" s="82">
        <v>116.3</v>
      </c>
      <c r="X7" s="82">
        <v>230.4</v>
      </c>
      <c r="Y7" s="80">
        <v>3.91</v>
      </c>
      <c r="Z7" s="82">
        <v>138</v>
      </c>
      <c r="AA7" s="82">
        <v>222</v>
      </c>
      <c r="AB7" s="80">
        <v>4.05</v>
      </c>
      <c r="AC7" s="82">
        <v>154.1</v>
      </c>
      <c r="AD7" s="82">
        <v>164.6</v>
      </c>
      <c r="AE7" s="80">
        <v>5.47</v>
      </c>
      <c r="AF7" s="82">
        <v>163.7</v>
      </c>
      <c r="AG7" s="82">
        <v>105.2</v>
      </c>
      <c r="AH7" s="80">
        <v>8.55</v>
      </c>
      <c r="AI7" s="82">
        <v>169.4</v>
      </c>
      <c r="AJ7" s="82">
        <v>103.1</v>
      </c>
      <c r="AK7" s="80">
        <v>8.73</v>
      </c>
      <c r="AL7" s="82">
        <v>174.9</v>
      </c>
      <c r="AM7" s="82">
        <v>101.4</v>
      </c>
      <c r="AN7" s="80">
        <v>8.88</v>
      </c>
      <c r="AO7" s="82">
        <v>180.3</v>
      </c>
      <c r="AP7" s="82">
        <v>103.7</v>
      </c>
      <c r="AQ7" s="80">
        <v>8.68</v>
      </c>
      <c r="AR7" s="82">
        <v>185.9</v>
      </c>
      <c r="AS7" s="82">
        <v>103.6</v>
      </c>
      <c r="AT7" s="80">
        <v>8.69</v>
      </c>
      <c r="AU7" s="82">
        <v>191.4</v>
      </c>
      <c r="AV7" s="82">
        <v>104.4</v>
      </c>
      <c r="AW7" s="80">
        <v>8.62</v>
      </c>
      <c r="AX7" s="82">
        <v>197.1</v>
      </c>
      <c r="AY7" s="82">
        <v>104.3</v>
      </c>
      <c r="AZ7" s="80">
        <v>8.63</v>
      </c>
      <c r="BA7" s="82">
        <v>202.7</v>
      </c>
      <c r="BB7" s="82">
        <v>105.4</v>
      </c>
      <c r="BC7" s="80">
        <v>8.54</v>
      </c>
      <c r="BD7" s="82">
        <v>208.3</v>
      </c>
      <c r="BE7" s="82">
        <v>113.4</v>
      </c>
      <c r="BF7" s="80">
        <v>7.94</v>
      </c>
      <c r="BG7" s="82">
        <v>214.5</v>
      </c>
      <c r="BH7" s="82">
        <v>534.1</v>
      </c>
      <c r="BI7" s="80">
        <v>1.69</v>
      </c>
      <c r="BJ7" s="82">
        <v>256.9</v>
      </c>
      <c r="BK7" s="82">
        <v>938.4</v>
      </c>
      <c r="BL7" s="80">
        <v>0.96</v>
      </c>
      <c r="BM7" s="82">
        <v>326.6</v>
      </c>
      <c r="BN7" s="82">
        <v>910.2</v>
      </c>
      <c r="BO7" s="80">
        <v>0.99</v>
      </c>
      <c r="BP7" s="82">
        <v>392.6</v>
      </c>
      <c r="BQ7" s="82">
        <v>876.6</v>
      </c>
      <c r="BR7" s="80">
        <v>1.03</v>
      </c>
      <c r="BS7" s="82">
        <v>454.2</v>
      </c>
      <c r="BT7" s="82">
        <v>965.4</v>
      </c>
      <c r="BU7" s="80">
        <v>0.93</v>
      </c>
      <c r="BV7" s="82">
        <v>527.8</v>
      </c>
      <c r="BW7" s="82">
        <v>1191.1</v>
      </c>
      <c r="BX7" s="80">
        <v>0.76</v>
      </c>
      <c r="BY7" s="82">
        <v>654.4</v>
      </c>
      <c r="CF7" s="80"/>
      <c r="CG7" s="80"/>
      <c r="CH7" s="80"/>
      <c r="CI7" s="80"/>
    </row>
    <row r="8" spans="1:87" ht="12.75">
      <c r="A8" s="77" t="s">
        <v>186</v>
      </c>
      <c r="B8" s="78" t="s">
        <v>5</v>
      </c>
      <c r="C8" s="79">
        <v>77</v>
      </c>
      <c r="D8" s="77" t="s">
        <v>187</v>
      </c>
      <c r="E8" s="78" t="s">
        <v>188</v>
      </c>
      <c r="F8" s="78" t="s">
        <v>32</v>
      </c>
      <c r="G8" s="78" t="s">
        <v>3</v>
      </c>
      <c r="H8" s="77">
        <v>88.7</v>
      </c>
      <c r="I8" s="81">
        <v>0.2</v>
      </c>
      <c r="J8" s="82">
        <v>2663.6</v>
      </c>
      <c r="K8" s="77">
        <v>16800</v>
      </c>
      <c r="L8" s="77">
        <v>0.49</v>
      </c>
      <c r="M8" s="78" t="s">
        <v>29</v>
      </c>
      <c r="N8" s="78">
        <v>0</v>
      </c>
      <c r="Q8" s="82">
        <v>0.2</v>
      </c>
      <c r="R8" s="82">
        <v>1464.9</v>
      </c>
      <c r="S8" s="80">
        <v>0.57</v>
      </c>
      <c r="T8" s="82">
        <v>113.3</v>
      </c>
      <c r="U8" s="82">
        <v>1326.2</v>
      </c>
      <c r="V8" s="80">
        <v>0.63</v>
      </c>
      <c r="W8" s="82">
        <v>215.3</v>
      </c>
      <c r="X8" s="82">
        <v>1330.3</v>
      </c>
      <c r="Y8" s="80">
        <v>0.63</v>
      </c>
      <c r="Z8" s="82">
        <v>317.7</v>
      </c>
      <c r="AA8" s="82">
        <v>1371.3</v>
      </c>
      <c r="AB8" s="80">
        <v>0.61</v>
      </c>
      <c r="AC8" s="82">
        <v>423.1</v>
      </c>
      <c r="AD8" s="82">
        <v>1320.6</v>
      </c>
      <c r="AE8" s="80">
        <v>0.64</v>
      </c>
      <c r="AF8" s="82">
        <v>524.7</v>
      </c>
      <c r="AG8" s="82">
        <v>1350.7</v>
      </c>
      <c r="AH8" s="80">
        <v>0.62</v>
      </c>
      <c r="AI8" s="82">
        <v>628.6</v>
      </c>
      <c r="AJ8" s="82">
        <v>1345.9</v>
      </c>
      <c r="AK8" s="80">
        <v>0.62</v>
      </c>
      <c r="AL8" s="82">
        <v>732.2</v>
      </c>
      <c r="AM8" s="82">
        <v>1331.9</v>
      </c>
      <c r="AN8" s="80">
        <v>0.63</v>
      </c>
      <c r="AO8" s="82">
        <v>834.6</v>
      </c>
      <c r="AP8" s="82">
        <v>721.4</v>
      </c>
      <c r="AQ8" s="80">
        <v>1.16</v>
      </c>
      <c r="AR8" s="82">
        <v>878.4</v>
      </c>
      <c r="AS8" s="82">
        <v>543.1</v>
      </c>
      <c r="AT8" s="80">
        <v>1.55</v>
      </c>
      <c r="AU8" s="82">
        <v>904.7</v>
      </c>
      <c r="AV8" s="82">
        <v>535.7</v>
      </c>
      <c r="AW8" s="80">
        <v>1.57</v>
      </c>
      <c r="AX8" s="82">
        <v>928.5</v>
      </c>
      <c r="AY8" s="82">
        <v>2048.2</v>
      </c>
      <c r="AZ8" s="80">
        <v>0.41</v>
      </c>
      <c r="BA8" s="82">
        <v>1086.3</v>
      </c>
      <c r="BB8" s="82">
        <v>2738.4</v>
      </c>
      <c r="BC8" s="80">
        <v>0.31</v>
      </c>
      <c r="BD8" s="82">
        <v>1351.6</v>
      </c>
      <c r="BE8" s="82">
        <v>2519.7</v>
      </c>
      <c r="BF8" s="80">
        <v>0.33</v>
      </c>
      <c r="BG8" s="82">
        <v>1569.9</v>
      </c>
      <c r="BH8" s="82">
        <v>2275.2</v>
      </c>
      <c r="BI8" s="80">
        <v>0.37</v>
      </c>
      <c r="BJ8" s="82">
        <v>1739.5</v>
      </c>
      <c r="BK8" s="82">
        <v>2269.6</v>
      </c>
      <c r="BL8" s="80">
        <v>0.37</v>
      </c>
      <c r="BM8" s="82">
        <v>1903.3</v>
      </c>
      <c r="BN8" s="82">
        <v>2149</v>
      </c>
      <c r="BO8" s="80">
        <v>0.39</v>
      </c>
      <c r="BP8" s="82">
        <v>2051.1</v>
      </c>
      <c r="BQ8" s="82">
        <v>2228.5</v>
      </c>
      <c r="BR8" s="80">
        <v>0.38</v>
      </c>
      <c r="BS8" s="82">
        <v>2209</v>
      </c>
      <c r="BT8" s="82">
        <v>2388.9</v>
      </c>
      <c r="BU8" s="80">
        <v>0.35</v>
      </c>
      <c r="BV8" s="82">
        <v>2388.7</v>
      </c>
      <c r="BW8" s="82">
        <v>2744.4</v>
      </c>
      <c r="BX8" s="80">
        <v>0.31</v>
      </c>
      <c r="BY8" s="82">
        <v>2663.6</v>
      </c>
      <c r="CF8" s="80"/>
      <c r="CG8" s="80"/>
      <c r="CH8" s="80"/>
      <c r="CI8" s="80"/>
    </row>
    <row r="9" spans="1:87" ht="12.75">
      <c r="A9" s="77" t="s">
        <v>186</v>
      </c>
      <c r="B9" s="78" t="s">
        <v>4</v>
      </c>
      <c r="C9" s="79">
        <v>9</v>
      </c>
      <c r="D9" s="77" t="s">
        <v>189</v>
      </c>
      <c r="E9" s="78" t="s">
        <v>190</v>
      </c>
      <c r="F9" s="78" t="s">
        <v>32</v>
      </c>
      <c r="G9" s="78" t="s">
        <v>3</v>
      </c>
      <c r="H9" s="77">
        <v>90.94</v>
      </c>
      <c r="I9" s="81">
        <v>52.2</v>
      </c>
      <c r="J9" s="82">
        <v>1243</v>
      </c>
      <c r="K9" s="77">
        <v>17400</v>
      </c>
      <c r="L9" s="77">
        <v>1.05</v>
      </c>
      <c r="M9" s="78" t="s">
        <v>29</v>
      </c>
      <c r="N9" s="78">
        <v>0</v>
      </c>
      <c r="Q9" s="82">
        <v>52.5</v>
      </c>
      <c r="R9" s="82">
        <v>1118.9</v>
      </c>
      <c r="S9" s="80">
        <v>0.78</v>
      </c>
      <c r="T9" s="82">
        <v>181</v>
      </c>
      <c r="U9" s="82">
        <v>922.5</v>
      </c>
      <c r="V9" s="80">
        <v>0.94</v>
      </c>
      <c r="W9" s="82">
        <v>255.9</v>
      </c>
      <c r="X9" s="82">
        <v>839.6</v>
      </c>
      <c r="Y9" s="80">
        <v>1.04</v>
      </c>
      <c r="Z9" s="82">
        <v>314.7</v>
      </c>
      <c r="AA9" s="82">
        <v>805.7</v>
      </c>
      <c r="AB9" s="80">
        <v>1.08</v>
      </c>
      <c r="AC9" s="82">
        <v>369.9</v>
      </c>
      <c r="AD9" s="82">
        <v>910.6</v>
      </c>
      <c r="AE9" s="80">
        <v>0.96</v>
      </c>
      <c r="AF9" s="82">
        <v>432.8</v>
      </c>
      <c r="AG9" s="82">
        <v>913</v>
      </c>
      <c r="AH9" s="80">
        <v>0.95</v>
      </c>
      <c r="AI9" s="82">
        <v>482.6</v>
      </c>
      <c r="AJ9" s="82">
        <v>806.3</v>
      </c>
      <c r="AK9" s="80">
        <v>1.08</v>
      </c>
      <c r="AL9" s="82">
        <v>538.6</v>
      </c>
      <c r="AM9" s="82">
        <v>762.5</v>
      </c>
      <c r="AN9" s="80">
        <v>1.14</v>
      </c>
      <c r="AO9" s="82">
        <v>587.1</v>
      </c>
      <c r="AP9" s="82">
        <v>756.2</v>
      </c>
      <c r="AQ9" s="80">
        <v>1.15</v>
      </c>
      <c r="AR9" s="82">
        <v>636.5</v>
      </c>
      <c r="AS9" s="82">
        <v>764.6</v>
      </c>
      <c r="AT9" s="80">
        <v>1.14</v>
      </c>
      <c r="AU9" s="82">
        <v>686</v>
      </c>
      <c r="AV9" s="82">
        <v>754.6</v>
      </c>
      <c r="AW9" s="80">
        <v>1.15</v>
      </c>
      <c r="AX9" s="82">
        <v>734.6</v>
      </c>
      <c r="AY9" s="82">
        <v>754.6</v>
      </c>
      <c r="AZ9" s="80">
        <v>1.15</v>
      </c>
      <c r="BA9" s="82">
        <v>782.6</v>
      </c>
      <c r="BB9" s="82">
        <v>755.7</v>
      </c>
      <c r="BC9" s="80">
        <v>1.15</v>
      </c>
      <c r="BD9" s="82">
        <v>829.6</v>
      </c>
      <c r="BE9" s="82">
        <v>735.6</v>
      </c>
      <c r="BF9" s="80">
        <v>1.18</v>
      </c>
      <c r="BG9" s="82">
        <v>873.4</v>
      </c>
      <c r="BH9" s="82">
        <v>736.6</v>
      </c>
      <c r="BI9" s="80">
        <v>1.18</v>
      </c>
      <c r="BJ9" s="82">
        <v>916.7</v>
      </c>
      <c r="BK9" s="82">
        <v>733</v>
      </c>
      <c r="BL9" s="80">
        <v>1.19</v>
      </c>
      <c r="BM9" s="82">
        <v>959.6</v>
      </c>
      <c r="BN9" s="82">
        <v>751.9</v>
      </c>
      <c r="BO9" s="80">
        <v>1.16</v>
      </c>
      <c r="BP9" s="82">
        <v>1004.5</v>
      </c>
      <c r="BQ9" s="82">
        <v>781.6</v>
      </c>
      <c r="BR9" s="80">
        <v>1.11</v>
      </c>
      <c r="BS9" s="82">
        <v>1052.6</v>
      </c>
      <c r="BT9" s="82">
        <v>879.6</v>
      </c>
      <c r="BU9" s="80">
        <v>0.99</v>
      </c>
      <c r="BV9" s="82">
        <v>1116.8</v>
      </c>
      <c r="BW9" s="82">
        <v>1125.9</v>
      </c>
      <c r="BX9" s="80">
        <v>0.77</v>
      </c>
      <c r="BY9" s="82">
        <v>1243</v>
      </c>
      <c r="CF9" s="80"/>
      <c r="CG9" s="80"/>
      <c r="CH9" s="80"/>
      <c r="CI9" s="80"/>
    </row>
    <row r="10" spans="1:87" ht="12.75">
      <c r="A10" s="77" t="s">
        <v>186</v>
      </c>
      <c r="B10" s="78" t="s">
        <v>4</v>
      </c>
      <c r="C10" s="79">
        <v>9</v>
      </c>
      <c r="D10" s="77" t="s">
        <v>187</v>
      </c>
      <c r="E10" s="78" t="s">
        <v>191</v>
      </c>
      <c r="F10" s="78" t="s">
        <v>32</v>
      </c>
      <c r="G10" s="78" t="s">
        <v>3</v>
      </c>
      <c r="H10" s="77">
        <v>92.09</v>
      </c>
      <c r="I10" s="81">
        <v>159</v>
      </c>
      <c r="J10" s="82">
        <v>698</v>
      </c>
      <c r="K10" s="77">
        <v>24800</v>
      </c>
      <c r="L10" s="77">
        <v>3.02</v>
      </c>
      <c r="M10" s="78" t="s">
        <v>29</v>
      </c>
      <c r="N10" s="78">
        <v>0</v>
      </c>
      <c r="Q10" s="82">
        <v>159.3</v>
      </c>
      <c r="R10" s="82">
        <v>1147.9</v>
      </c>
      <c r="S10" s="80">
        <v>1.08</v>
      </c>
      <c r="T10" s="82">
        <v>257.3</v>
      </c>
      <c r="U10" s="82">
        <v>915.2</v>
      </c>
      <c r="V10" s="80">
        <v>1.35</v>
      </c>
      <c r="W10" s="82">
        <v>309.9</v>
      </c>
      <c r="X10" s="82">
        <v>887.5</v>
      </c>
      <c r="Y10" s="80">
        <v>1.4</v>
      </c>
      <c r="Z10" s="82">
        <v>358.2</v>
      </c>
      <c r="AA10" s="82">
        <v>785.3</v>
      </c>
      <c r="AB10" s="80">
        <v>1.58</v>
      </c>
      <c r="AC10" s="82">
        <v>402.9</v>
      </c>
      <c r="AD10" s="82">
        <v>232.3</v>
      </c>
      <c r="AE10" s="80">
        <v>5.34</v>
      </c>
      <c r="AF10" s="82">
        <v>412.3</v>
      </c>
      <c r="AG10" s="82">
        <v>182.8</v>
      </c>
      <c r="AH10" s="80">
        <v>6.78</v>
      </c>
      <c r="AI10" s="82">
        <v>419</v>
      </c>
      <c r="AJ10" s="82">
        <v>179.7</v>
      </c>
      <c r="AK10" s="80">
        <v>6.9</v>
      </c>
      <c r="AL10" s="82">
        <v>425.6</v>
      </c>
      <c r="AM10" s="82">
        <v>177.3</v>
      </c>
      <c r="AN10" s="80">
        <v>6.99</v>
      </c>
      <c r="AO10" s="82">
        <v>432.1</v>
      </c>
      <c r="AP10" s="82">
        <v>172.9</v>
      </c>
      <c r="AQ10" s="80">
        <v>7.17</v>
      </c>
      <c r="AR10" s="82">
        <v>438.2</v>
      </c>
      <c r="AS10" s="82">
        <v>172.7</v>
      </c>
      <c r="AT10" s="80">
        <v>7.18</v>
      </c>
      <c r="AU10" s="82">
        <v>444.3</v>
      </c>
      <c r="AV10" s="82">
        <v>172.8</v>
      </c>
      <c r="AW10" s="80">
        <v>7.17</v>
      </c>
      <c r="AX10" s="82">
        <v>450.5</v>
      </c>
      <c r="AY10" s="82">
        <v>174.9</v>
      </c>
      <c r="AZ10" s="80">
        <v>7.09</v>
      </c>
      <c r="BA10" s="82">
        <v>456.8</v>
      </c>
      <c r="BB10" s="82">
        <v>177.7</v>
      </c>
      <c r="BC10" s="80">
        <v>6.98</v>
      </c>
      <c r="BD10" s="82">
        <v>463.4</v>
      </c>
      <c r="BE10" s="82">
        <v>177.8</v>
      </c>
      <c r="BF10" s="80">
        <v>6.98</v>
      </c>
      <c r="BG10" s="82">
        <v>470</v>
      </c>
      <c r="BH10" s="82">
        <v>182.5</v>
      </c>
      <c r="BI10" s="80">
        <v>6.8</v>
      </c>
      <c r="BJ10" s="82">
        <v>476.9</v>
      </c>
      <c r="BK10" s="82">
        <v>182.6</v>
      </c>
      <c r="BL10" s="80">
        <v>6.79</v>
      </c>
      <c r="BM10" s="82">
        <v>483.9</v>
      </c>
      <c r="BN10" s="82">
        <v>190.2</v>
      </c>
      <c r="BO10" s="80">
        <v>6.52</v>
      </c>
      <c r="BP10" s="82">
        <v>491.2</v>
      </c>
      <c r="BQ10" s="82">
        <v>195.5</v>
      </c>
      <c r="BR10" s="80">
        <v>6.34</v>
      </c>
      <c r="BS10" s="82">
        <v>498.9</v>
      </c>
      <c r="BT10" s="82">
        <v>489.4</v>
      </c>
      <c r="BU10" s="80">
        <v>2.53</v>
      </c>
      <c r="BV10" s="82">
        <v>527.5</v>
      </c>
      <c r="BW10" s="82">
        <v>1420.4</v>
      </c>
      <c r="BX10" s="80">
        <v>0.87</v>
      </c>
      <c r="BY10" s="82">
        <v>697.8</v>
      </c>
      <c r="CF10" s="80"/>
      <c r="CG10" s="80"/>
      <c r="CH10" s="80"/>
      <c r="CI10" s="80"/>
    </row>
    <row r="11" spans="1:87" ht="12.75">
      <c r="A11" s="77" t="s">
        <v>186</v>
      </c>
      <c r="B11" s="78" t="s">
        <v>4</v>
      </c>
      <c r="C11" s="79">
        <v>72</v>
      </c>
      <c r="D11" s="77" t="s">
        <v>192</v>
      </c>
      <c r="E11" s="78" t="s">
        <v>193</v>
      </c>
      <c r="F11" s="78" t="s">
        <v>32</v>
      </c>
      <c r="G11" s="78" t="s">
        <v>3</v>
      </c>
      <c r="H11" s="85">
        <v>333.65</v>
      </c>
      <c r="I11" s="81">
        <v>30.1</v>
      </c>
      <c r="J11" s="82">
        <v>697.9</v>
      </c>
      <c r="K11" s="85">
        <v>14300</v>
      </c>
      <c r="L11" s="85">
        <v>2.36</v>
      </c>
      <c r="M11" s="78" t="s">
        <v>29</v>
      </c>
      <c r="N11" s="78">
        <v>0</v>
      </c>
      <c r="Q11" s="82">
        <v>30.1</v>
      </c>
      <c r="R11" s="82">
        <v>543.2</v>
      </c>
      <c r="S11" s="80">
        <v>1.32</v>
      </c>
      <c r="T11" s="82">
        <v>97.9</v>
      </c>
      <c r="U11" s="82">
        <v>443.6</v>
      </c>
      <c r="V11" s="80">
        <v>1.61</v>
      </c>
      <c r="W11" s="82">
        <v>137.6</v>
      </c>
      <c r="X11" s="82">
        <v>420</v>
      </c>
      <c r="Y11" s="80">
        <v>1.7</v>
      </c>
      <c r="Z11" s="82">
        <v>173.2</v>
      </c>
      <c r="AA11" s="82">
        <v>422.5</v>
      </c>
      <c r="AB11" s="80">
        <v>1.69</v>
      </c>
      <c r="AC11" s="82">
        <v>210.6</v>
      </c>
      <c r="AD11" s="82">
        <v>438.9</v>
      </c>
      <c r="AE11" s="80">
        <v>1.63</v>
      </c>
      <c r="AF11" s="82">
        <v>250.9</v>
      </c>
      <c r="AG11" s="82">
        <v>433.1</v>
      </c>
      <c r="AH11" s="80">
        <v>1.65</v>
      </c>
      <c r="AI11" s="82">
        <v>289.9</v>
      </c>
      <c r="AJ11" s="82">
        <v>403.1</v>
      </c>
      <c r="AK11" s="80">
        <v>1.77</v>
      </c>
      <c r="AL11" s="82">
        <v>321.6</v>
      </c>
      <c r="AM11" s="82">
        <v>406.8</v>
      </c>
      <c r="AN11" s="80">
        <v>1.76</v>
      </c>
      <c r="AO11" s="82">
        <v>364.7</v>
      </c>
      <c r="AP11" s="82">
        <v>126.3</v>
      </c>
      <c r="AQ11" s="80">
        <v>5.67</v>
      </c>
      <c r="AR11" s="82">
        <v>372.5</v>
      </c>
      <c r="AS11" s="82">
        <v>96.6</v>
      </c>
      <c r="AT11" s="80">
        <v>7.4</v>
      </c>
      <c r="AU11" s="82">
        <v>377.5</v>
      </c>
      <c r="AV11" s="82">
        <v>94</v>
      </c>
      <c r="AW11" s="80">
        <v>7.6</v>
      </c>
      <c r="AX11" s="82">
        <v>382.6</v>
      </c>
      <c r="AY11" s="82">
        <v>96.2</v>
      </c>
      <c r="AZ11" s="80">
        <v>7.43</v>
      </c>
      <c r="BA11" s="82">
        <v>388</v>
      </c>
      <c r="BB11" s="82">
        <v>98.3</v>
      </c>
      <c r="BC11" s="80">
        <v>7.27</v>
      </c>
      <c r="BD11" s="82">
        <v>393.7</v>
      </c>
      <c r="BE11" s="82">
        <v>95.7</v>
      </c>
      <c r="BF11" s="80">
        <v>7.47</v>
      </c>
      <c r="BG11" s="82">
        <v>399</v>
      </c>
      <c r="BH11" s="82">
        <v>97.9</v>
      </c>
      <c r="BI11" s="80">
        <v>7.3</v>
      </c>
      <c r="BJ11" s="82">
        <v>404.5</v>
      </c>
      <c r="BK11" s="82">
        <v>102.3</v>
      </c>
      <c r="BL11" s="80">
        <v>6.96</v>
      </c>
      <c r="BM11" s="82">
        <v>410.6</v>
      </c>
      <c r="BN11" s="82">
        <v>120.3</v>
      </c>
      <c r="BO11" s="80">
        <v>5.93</v>
      </c>
      <c r="BP11" s="82">
        <v>418.8</v>
      </c>
      <c r="BQ11" s="82">
        <v>319.9</v>
      </c>
      <c r="BR11" s="80">
        <v>2.24</v>
      </c>
      <c r="BS11" s="82">
        <v>456.6</v>
      </c>
      <c r="BT11" s="82">
        <v>532.6</v>
      </c>
      <c r="BU11" s="80">
        <v>1.34</v>
      </c>
      <c r="BV11" s="82">
        <v>517.4</v>
      </c>
      <c r="BW11" s="82">
        <v>769.6</v>
      </c>
      <c r="BX11" s="80">
        <v>0.93</v>
      </c>
      <c r="BY11" s="82">
        <v>697.6</v>
      </c>
      <c r="CF11" s="80"/>
      <c r="CG11" s="80"/>
      <c r="CH11" s="80"/>
      <c r="CI11" s="80"/>
    </row>
    <row r="12" spans="1:87" ht="12.75">
      <c r="A12" s="77" t="s">
        <v>186</v>
      </c>
      <c r="B12" s="78" t="s">
        <v>4</v>
      </c>
      <c r="C12" s="79">
        <v>97</v>
      </c>
      <c r="D12" s="77" t="s">
        <v>189</v>
      </c>
      <c r="E12" s="78" t="s">
        <v>194</v>
      </c>
      <c r="F12" s="78" t="s">
        <v>32</v>
      </c>
      <c r="G12" s="78" t="s">
        <v>3</v>
      </c>
      <c r="H12" s="80">
        <v>89.62</v>
      </c>
      <c r="I12" s="81">
        <v>99.8</v>
      </c>
      <c r="J12" s="82">
        <v>760.4</v>
      </c>
      <c r="K12" s="83">
        <v>12200</v>
      </c>
      <c r="L12" s="80">
        <v>2.16</v>
      </c>
      <c r="M12" s="78" t="s">
        <v>29</v>
      </c>
      <c r="N12" s="78">
        <v>4</v>
      </c>
      <c r="Q12" s="82">
        <v>99.8</v>
      </c>
      <c r="R12" s="82">
        <v>235.8</v>
      </c>
      <c r="S12" s="80">
        <v>2.59</v>
      </c>
      <c r="T12" s="82">
        <v>191.5</v>
      </c>
      <c r="U12" s="82">
        <v>473.6</v>
      </c>
      <c r="V12" s="80">
        <v>1.29</v>
      </c>
      <c r="W12" s="82">
        <v>257.8</v>
      </c>
      <c r="X12" s="82">
        <v>86.7</v>
      </c>
      <c r="Y12" s="80">
        <v>7.03</v>
      </c>
      <c r="Z12" s="82">
        <v>263.3</v>
      </c>
      <c r="AA12" s="82">
        <v>76.8</v>
      </c>
      <c r="AB12" s="80">
        <v>7.94</v>
      </c>
      <c r="AC12" s="82">
        <v>268</v>
      </c>
      <c r="AD12" s="82">
        <v>75.5</v>
      </c>
      <c r="AE12" s="80">
        <v>8.08</v>
      </c>
      <c r="AF12" s="82">
        <v>272.7</v>
      </c>
      <c r="AG12" s="82">
        <v>73.8</v>
      </c>
      <c r="AH12" s="80">
        <v>8.26</v>
      </c>
      <c r="AI12" s="82">
        <v>277.3</v>
      </c>
      <c r="AJ12" s="82">
        <v>73.7</v>
      </c>
      <c r="AK12" s="80">
        <v>8.28</v>
      </c>
      <c r="AL12" s="82">
        <v>281.9</v>
      </c>
      <c r="AM12" s="82">
        <v>73.4</v>
      </c>
      <c r="AN12" s="80">
        <v>8.31</v>
      </c>
      <c r="AO12" s="82">
        <v>286.4</v>
      </c>
      <c r="AP12" s="82">
        <v>73.5</v>
      </c>
      <c r="AQ12" s="80">
        <v>8.3</v>
      </c>
      <c r="AR12" s="82">
        <v>290.9</v>
      </c>
      <c r="AS12" s="82">
        <v>73.3</v>
      </c>
      <c r="AT12" s="80">
        <v>8.32</v>
      </c>
      <c r="AU12" s="82">
        <v>295.4</v>
      </c>
      <c r="AV12" s="82">
        <v>84.6</v>
      </c>
      <c r="AW12" s="80">
        <v>7.21</v>
      </c>
      <c r="AX12" s="82">
        <v>300.7</v>
      </c>
      <c r="AY12" s="82">
        <v>411.9</v>
      </c>
      <c r="AZ12" s="80">
        <v>1.48</v>
      </c>
      <c r="BA12" s="82">
        <v>343.7</v>
      </c>
      <c r="BB12" s="82">
        <v>450.8</v>
      </c>
      <c r="BC12" s="80">
        <v>1.35</v>
      </c>
      <c r="BD12" s="82">
        <v>389</v>
      </c>
      <c r="BE12" s="82">
        <v>444.4</v>
      </c>
      <c r="BF12" s="80">
        <v>1.37</v>
      </c>
      <c r="BG12" s="82">
        <v>430</v>
      </c>
      <c r="BH12" s="82">
        <v>435.4</v>
      </c>
      <c r="BI12" s="80">
        <v>1.4</v>
      </c>
      <c r="BJ12" s="82">
        <v>471.3</v>
      </c>
      <c r="BK12" s="82">
        <v>457.2</v>
      </c>
      <c r="BL12" s="80">
        <v>1.33</v>
      </c>
      <c r="BM12" s="82">
        <v>516.1</v>
      </c>
      <c r="BN12" s="82">
        <v>471.2</v>
      </c>
      <c r="BO12" s="80">
        <v>1.29</v>
      </c>
      <c r="BP12" s="82">
        <v>564.5</v>
      </c>
      <c r="BQ12" s="82">
        <v>489</v>
      </c>
      <c r="BR12" s="80">
        <v>1.25</v>
      </c>
      <c r="BS12" s="82">
        <v>618.8</v>
      </c>
      <c r="BT12" s="82">
        <v>511.6</v>
      </c>
      <c r="BU12" s="80">
        <v>1.19</v>
      </c>
      <c r="BV12" s="82">
        <v>678.7</v>
      </c>
      <c r="BW12" s="82">
        <v>582.6</v>
      </c>
      <c r="BX12" s="80">
        <v>1.05</v>
      </c>
      <c r="BY12" s="82">
        <v>760.4</v>
      </c>
      <c r="CF12" s="80"/>
      <c r="CG12" s="80"/>
      <c r="CH12" s="80"/>
      <c r="CI12" s="80"/>
    </row>
    <row r="13" spans="1:87" ht="12.75">
      <c r="A13" s="77" t="s">
        <v>186</v>
      </c>
      <c r="B13" s="78" t="s">
        <v>4</v>
      </c>
      <c r="C13" s="79">
        <v>215</v>
      </c>
      <c r="D13" s="77" t="s">
        <v>192</v>
      </c>
      <c r="E13" s="78" t="s">
        <v>195</v>
      </c>
      <c r="F13" s="78" t="s">
        <v>32</v>
      </c>
      <c r="G13" s="78" t="s">
        <v>3</v>
      </c>
      <c r="H13" s="77">
        <v>331.74</v>
      </c>
      <c r="I13" s="81">
        <v>-207.1</v>
      </c>
      <c r="J13" s="82">
        <v>528.8</v>
      </c>
      <c r="K13" s="83">
        <v>18000</v>
      </c>
      <c r="L13" s="80">
        <v>1.87</v>
      </c>
      <c r="M13" s="78" t="s">
        <v>29</v>
      </c>
      <c r="N13" s="78">
        <v>0</v>
      </c>
      <c r="Q13" s="82">
        <v>-207.9</v>
      </c>
      <c r="R13" s="82">
        <v>1932.6</v>
      </c>
      <c r="S13" s="80">
        <v>0.47</v>
      </c>
      <c r="T13" s="82">
        <v>103.3</v>
      </c>
      <c r="U13" s="82">
        <v>1279.6</v>
      </c>
      <c r="V13" s="80">
        <v>0.7</v>
      </c>
      <c r="W13" s="82">
        <v>185</v>
      </c>
      <c r="X13" s="82">
        <v>1147.6</v>
      </c>
      <c r="Y13" s="80">
        <v>0.78</v>
      </c>
      <c r="Z13" s="82">
        <v>260.7</v>
      </c>
      <c r="AA13" s="82">
        <v>919.6</v>
      </c>
      <c r="AB13" s="80">
        <v>0.98</v>
      </c>
      <c r="AC13" s="82">
        <v>320</v>
      </c>
      <c r="AD13" s="82">
        <v>255.6</v>
      </c>
      <c r="AE13" s="80">
        <v>3.52</v>
      </c>
      <c r="AF13" s="82">
        <v>332.5</v>
      </c>
      <c r="AG13" s="82">
        <v>217.7</v>
      </c>
      <c r="AH13" s="80">
        <v>4.13</v>
      </c>
      <c r="AI13" s="82">
        <v>340.7</v>
      </c>
      <c r="AJ13" s="82">
        <v>194.8</v>
      </c>
      <c r="AK13" s="80">
        <v>4.62</v>
      </c>
      <c r="AL13" s="82">
        <v>347.2</v>
      </c>
      <c r="AM13" s="82">
        <v>182.3</v>
      </c>
      <c r="AN13" s="80">
        <v>4.94</v>
      </c>
      <c r="AO13" s="82">
        <v>353.2</v>
      </c>
      <c r="AP13" s="82">
        <v>175.6</v>
      </c>
      <c r="AQ13" s="80">
        <v>5.13</v>
      </c>
      <c r="AR13" s="82">
        <v>358.9</v>
      </c>
      <c r="AS13" s="82">
        <v>176.6</v>
      </c>
      <c r="AT13" s="80">
        <v>5.1</v>
      </c>
      <c r="AU13" s="82">
        <v>364.4</v>
      </c>
      <c r="AV13" s="82">
        <v>175.6</v>
      </c>
      <c r="AW13" s="80">
        <v>5.12</v>
      </c>
      <c r="AX13" s="82">
        <v>370.6</v>
      </c>
      <c r="AY13" s="82">
        <v>176</v>
      </c>
      <c r="AZ13" s="80">
        <v>5.1</v>
      </c>
      <c r="BA13" s="82">
        <v>375.6</v>
      </c>
      <c r="BB13" s="82">
        <v>172.6</v>
      </c>
      <c r="BC13" s="80">
        <v>5.21</v>
      </c>
      <c r="BD13" s="82">
        <v>381.4</v>
      </c>
      <c r="BE13" s="82">
        <v>175.4</v>
      </c>
      <c r="BF13" s="80">
        <v>5.13</v>
      </c>
      <c r="BG13" s="82">
        <v>387</v>
      </c>
      <c r="BH13" s="82">
        <v>176.2</v>
      </c>
      <c r="BI13" s="80">
        <v>5.11</v>
      </c>
      <c r="BJ13" s="82">
        <v>392.2</v>
      </c>
      <c r="BK13" s="82">
        <v>185.6</v>
      </c>
      <c r="BL13" s="80">
        <v>4.85</v>
      </c>
      <c r="BM13" s="82">
        <v>398.6</v>
      </c>
      <c r="BN13" s="82">
        <v>218.6</v>
      </c>
      <c r="BO13" s="80">
        <v>4.11</v>
      </c>
      <c r="BP13" s="82">
        <v>407.9</v>
      </c>
      <c r="BQ13" s="82">
        <v>448.6</v>
      </c>
      <c r="BR13" s="80">
        <v>2.01</v>
      </c>
      <c r="BS13" s="82">
        <v>429.6</v>
      </c>
      <c r="BT13" s="82">
        <v>646.9</v>
      </c>
      <c r="BU13" s="80">
        <v>1.39</v>
      </c>
      <c r="BV13" s="82">
        <v>466</v>
      </c>
      <c r="BW13" s="82">
        <v>790.6</v>
      </c>
      <c r="BX13" s="80">
        <v>1.14</v>
      </c>
      <c r="BY13" s="82">
        <v>528.6</v>
      </c>
      <c r="CF13" s="80"/>
      <c r="CG13" s="80"/>
      <c r="CH13" s="80"/>
      <c r="CI13" s="80"/>
    </row>
    <row r="14" spans="1:87" ht="12.75">
      <c r="A14" s="77" t="s">
        <v>186</v>
      </c>
      <c r="B14" s="78" t="s">
        <v>4</v>
      </c>
      <c r="C14" s="79">
        <v>223</v>
      </c>
      <c r="D14" s="77" t="s">
        <v>187</v>
      </c>
      <c r="E14" s="78" t="s">
        <v>196</v>
      </c>
      <c r="F14" s="78" t="s">
        <v>32</v>
      </c>
      <c r="G14" s="78" t="s">
        <v>3</v>
      </c>
      <c r="H14" s="77">
        <v>87.2</v>
      </c>
      <c r="I14" s="81">
        <v>34.5</v>
      </c>
      <c r="J14" s="82">
        <v>427.4</v>
      </c>
      <c r="K14" s="83">
        <v>23500</v>
      </c>
      <c r="L14" s="80">
        <v>4.21</v>
      </c>
      <c r="M14" s="78" t="s">
        <v>29</v>
      </c>
      <c r="N14" s="78">
        <v>0</v>
      </c>
      <c r="Q14" s="82">
        <v>34.5</v>
      </c>
      <c r="R14" s="82">
        <v>894.3</v>
      </c>
      <c r="S14" s="80">
        <v>1.31</v>
      </c>
      <c r="T14" s="82">
        <v>144.3</v>
      </c>
      <c r="U14" s="82">
        <v>690.8</v>
      </c>
      <c r="V14" s="80">
        <v>1.7</v>
      </c>
      <c r="W14" s="82">
        <v>197</v>
      </c>
      <c r="X14" s="82">
        <v>585.6</v>
      </c>
      <c r="Y14" s="80">
        <v>2.01</v>
      </c>
      <c r="Z14" s="82">
        <v>246.6</v>
      </c>
      <c r="AA14" s="82">
        <v>238.6</v>
      </c>
      <c r="AB14" s="80">
        <v>4.93</v>
      </c>
      <c r="AC14" s="82">
        <v>261.6</v>
      </c>
      <c r="AD14" s="82">
        <v>217.5</v>
      </c>
      <c r="AE14" s="80">
        <v>5.4</v>
      </c>
      <c r="AF14" s="82">
        <v>272.9</v>
      </c>
      <c r="AG14" s="82">
        <v>191</v>
      </c>
      <c r="AH14" s="80">
        <v>6.15</v>
      </c>
      <c r="AI14" s="82">
        <v>281.7</v>
      </c>
      <c r="AJ14" s="82">
        <v>187</v>
      </c>
      <c r="AK14" s="80">
        <v>6.28</v>
      </c>
      <c r="AL14" s="82">
        <v>289.9</v>
      </c>
      <c r="AM14" s="82">
        <v>180.5</v>
      </c>
      <c r="AN14" s="80">
        <v>6.51</v>
      </c>
      <c r="AO14" s="82">
        <v>297.7</v>
      </c>
      <c r="AP14" s="82">
        <v>174.1</v>
      </c>
      <c r="AQ14" s="80">
        <v>6.75</v>
      </c>
      <c r="AR14" s="82">
        <v>304.5</v>
      </c>
      <c r="AS14" s="82">
        <v>173.3</v>
      </c>
      <c r="AT14" s="80">
        <v>6.78</v>
      </c>
      <c r="AU14" s="82">
        <v>311.6</v>
      </c>
      <c r="AV14" s="82">
        <v>169.6</v>
      </c>
      <c r="AW14" s="80">
        <v>6.93</v>
      </c>
      <c r="AX14" s="82">
        <v>318.7</v>
      </c>
      <c r="AY14" s="82">
        <v>168.3</v>
      </c>
      <c r="AZ14" s="80">
        <v>6.98</v>
      </c>
      <c r="BA14" s="82">
        <v>324.6</v>
      </c>
      <c r="BB14" s="82">
        <v>164.7</v>
      </c>
      <c r="BC14" s="80">
        <v>7.13</v>
      </c>
      <c r="BD14" s="82">
        <v>330.4</v>
      </c>
      <c r="BE14" s="82">
        <v>163.5</v>
      </c>
      <c r="BF14" s="80">
        <v>7.19</v>
      </c>
      <c r="BG14" s="82">
        <v>336.6</v>
      </c>
      <c r="BH14" s="82">
        <v>166.5</v>
      </c>
      <c r="BI14" s="80">
        <v>7.06</v>
      </c>
      <c r="BJ14" s="82">
        <v>342.7</v>
      </c>
      <c r="BK14" s="82">
        <v>167.6</v>
      </c>
      <c r="BL14" s="80">
        <v>7.03</v>
      </c>
      <c r="BM14" s="82">
        <v>349.6</v>
      </c>
      <c r="BN14" s="82">
        <v>167.4</v>
      </c>
      <c r="BO14" s="80">
        <v>7.02</v>
      </c>
      <c r="BP14" s="82">
        <v>355.2</v>
      </c>
      <c r="BQ14" s="82">
        <v>179.2</v>
      </c>
      <c r="BR14" s="80">
        <v>6.56</v>
      </c>
      <c r="BS14" s="82">
        <v>361.8</v>
      </c>
      <c r="BT14" s="82">
        <v>217.6</v>
      </c>
      <c r="BU14" s="80">
        <v>5.39</v>
      </c>
      <c r="BV14" s="82">
        <v>370.9</v>
      </c>
      <c r="BW14" s="82">
        <v>479.6</v>
      </c>
      <c r="BX14" s="80">
        <v>2.45</v>
      </c>
      <c r="BY14" s="82">
        <v>427.6</v>
      </c>
      <c r="CF14" s="80"/>
      <c r="CG14" s="80"/>
      <c r="CH14" s="80"/>
      <c r="CI14" s="80"/>
    </row>
    <row r="15" spans="1:87" ht="12.75">
      <c r="A15" s="77" t="s">
        <v>186</v>
      </c>
      <c r="B15" s="78" t="s">
        <v>4</v>
      </c>
      <c r="C15" s="79">
        <v>901</v>
      </c>
      <c r="D15" s="77" t="s">
        <v>197</v>
      </c>
      <c r="E15" s="78" t="s">
        <v>198</v>
      </c>
      <c r="F15" s="78" t="s">
        <v>32</v>
      </c>
      <c r="G15" s="78" t="s">
        <v>3</v>
      </c>
      <c r="H15" s="77">
        <v>86.34</v>
      </c>
      <c r="I15" s="81">
        <v>756.8</v>
      </c>
      <c r="J15" s="82">
        <v>1114.4</v>
      </c>
      <c r="K15" s="83">
        <v>9260</v>
      </c>
      <c r="L15" s="80">
        <v>3.13</v>
      </c>
      <c r="M15" s="78" t="s">
        <v>29</v>
      </c>
      <c r="N15" s="78">
        <v>0</v>
      </c>
      <c r="Q15" s="82">
        <v>756.8</v>
      </c>
      <c r="R15" s="82">
        <v>551.5</v>
      </c>
      <c r="S15" s="80">
        <v>0.84</v>
      </c>
      <c r="T15" s="82">
        <v>883.1</v>
      </c>
      <c r="U15" s="82">
        <v>290.1</v>
      </c>
      <c r="V15" s="80">
        <v>1.59</v>
      </c>
      <c r="W15" s="82">
        <v>920.8</v>
      </c>
      <c r="X15" s="82">
        <v>101.7</v>
      </c>
      <c r="Y15" s="80">
        <v>4.55</v>
      </c>
      <c r="Z15" s="82">
        <v>928.8</v>
      </c>
      <c r="AA15" s="82">
        <v>82.9</v>
      </c>
      <c r="AB15" s="80">
        <v>5.58</v>
      </c>
      <c r="AC15" s="82">
        <v>932.9</v>
      </c>
      <c r="AD15" s="82">
        <v>73.9</v>
      </c>
      <c r="AE15" s="80">
        <v>6.27</v>
      </c>
      <c r="AF15" s="82">
        <v>936.9</v>
      </c>
      <c r="AG15" s="82">
        <v>73.3</v>
      </c>
      <c r="AH15" s="80">
        <v>6.31</v>
      </c>
      <c r="AI15" s="82">
        <v>940.9</v>
      </c>
      <c r="AJ15" s="82">
        <v>71.8</v>
      </c>
      <c r="AK15" s="80">
        <v>6.45</v>
      </c>
      <c r="AL15" s="82">
        <v>944.7</v>
      </c>
      <c r="AM15" s="82">
        <v>72.1</v>
      </c>
      <c r="AN15" s="80">
        <v>6.42</v>
      </c>
      <c r="AO15" s="82">
        <v>948.6</v>
      </c>
      <c r="AP15" s="82">
        <v>71</v>
      </c>
      <c r="AQ15" s="80">
        <v>6.52</v>
      </c>
      <c r="AR15" s="82">
        <v>952.5</v>
      </c>
      <c r="AS15" s="82">
        <v>70.8</v>
      </c>
      <c r="AT15" s="80">
        <v>6.54</v>
      </c>
      <c r="AU15" s="82">
        <v>956.3</v>
      </c>
      <c r="AV15" s="82">
        <v>70.5</v>
      </c>
      <c r="AW15" s="80">
        <v>6.57</v>
      </c>
      <c r="AX15" s="82">
        <v>960.1</v>
      </c>
      <c r="AY15" s="82">
        <v>71.1</v>
      </c>
      <c r="AZ15" s="80">
        <v>6.51</v>
      </c>
      <c r="BA15" s="82">
        <v>963.9</v>
      </c>
      <c r="BB15" s="82">
        <v>70</v>
      </c>
      <c r="BC15" s="80">
        <v>6.62</v>
      </c>
      <c r="BD15" s="82">
        <v>967.6</v>
      </c>
      <c r="BE15" s="82">
        <v>70.7</v>
      </c>
      <c r="BF15" s="80">
        <v>6.55</v>
      </c>
      <c r="BG15" s="82">
        <v>971.4</v>
      </c>
      <c r="BH15" s="82">
        <v>71.1</v>
      </c>
      <c r="BI15" s="80">
        <v>6.51</v>
      </c>
      <c r="BJ15" s="82">
        <v>975.3</v>
      </c>
      <c r="BK15" s="82">
        <v>73.6</v>
      </c>
      <c r="BL15" s="80">
        <v>6.29</v>
      </c>
      <c r="BM15" s="82">
        <v>979.6</v>
      </c>
      <c r="BN15" s="82">
        <v>81.9</v>
      </c>
      <c r="BO15" s="80">
        <v>5.65</v>
      </c>
      <c r="BP15" s="82">
        <v>984</v>
      </c>
      <c r="BQ15" s="82">
        <v>178.9</v>
      </c>
      <c r="BR15" s="80">
        <v>2.59</v>
      </c>
      <c r="BS15" s="82">
        <v>999</v>
      </c>
      <c r="BT15" s="82">
        <v>364.1</v>
      </c>
      <c r="BU15" s="80">
        <v>1.27</v>
      </c>
      <c r="BV15" s="82">
        <v>1040.3</v>
      </c>
      <c r="BW15" s="82">
        <v>442.5</v>
      </c>
      <c r="BX15" s="80">
        <v>1.05</v>
      </c>
      <c r="BY15" s="82">
        <v>1114.2</v>
      </c>
      <c r="CF15" s="80"/>
      <c r="CG15" s="80"/>
      <c r="CH15" s="80"/>
      <c r="CI15" s="80"/>
    </row>
    <row r="16" spans="1:87" ht="12.75">
      <c r="A16" s="77" t="s">
        <v>8</v>
      </c>
      <c r="B16" s="78" t="s">
        <v>4</v>
      </c>
      <c r="C16" s="79">
        <v>109</v>
      </c>
      <c r="D16" s="77" t="s">
        <v>9</v>
      </c>
      <c r="E16" s="78" t="s">
        <v>199</v>
      </c>
      <c r="F16" s="78" t="s">
        <v>32</v>
      </c>
      <c r="G16" s="78" t="s">
        <v>3</v>
      </c>
      <c r="H16" s="77">
        <v>91.06</v>
      </c>
      <c r="I16" s="81">
        <v>181.8</v>
      </c>
      <c r="J16" s="82">
        <v>1016.6</v>
      </c>
      <c r="K16" s="77">
        <v>4600</v>
      </c>
      <c r="L16" s="77">
        <v>1.28</v>
      </c>
      <c r="M16" s="78" t="s">
        <v>29</v>
      </c>
      <c r="N16" s="78">
        <v>0</v>
      </c>
      <c r="Q16" s="82">
        <v>181.8</v>
      </c>
      <c r="R16" s="82">
        <v>414.5</v>
      </c>
      <c r="S16" s="80">
        <v>0.56</v>
      </c>
      <c r="T16" s="82">
        <v>340.2</v>
      </c>
      <c r="U16" s="82">
        <v>290.9</v>
      </c>
      <c r="V16" s="80">
        <v>0.79</v>
      </c>
      <c r="W16" s="82">
        <v>407</v>
      </c>
      <c r="X16" s="82">
        <v>56.5</v>
      </c>
      <c r="Y16" s="80">
        <v>4.07</v>
      </c>
      <c r="Z16" s="82">
        <v>413.3</v>
      </c>
      <c r="AA16" s="82">
        <v>42.1</v>
      </c>
      <c r="AB16" s="80">
        <v>5.47</v>
      </c>
      <c r="AC16" s="82">
        <v>416.3</v>
      </c>
      <c r="AD16" s="82">
        <v>40.3</v>
      </c>
      <c r="AE16" s="80">
        <v>5.71</v>
      </c>
      <c r="AF16" s="82">
        <v>420.1</v>
      </c>
      <c r="AG16" s="82">
        <v>38.3</v>
      </c>
      <c r="AH16" s="80">
        <v>6.01</v>
      </c>
      <c r="AI16" s="82">
        <v>423.2</v>
      </c>
      <c r="AJ16" s="82">
        <v>37.9</v>
      </c>
      <c r="AK16" s="80">
        <v>6.07</v>
      </c>
      <c r="AL16" s="82">
        <v>426.3</v>
      </c>
      <c r="AM16" s="82">
        <v>37.6</v>
      </c>
      <c r="AN16" s="80">
        <v>6.12</v>
      </c>
      <c r="AO16" s="82">
        <v>429.1</v>
      </c>
      <c r="AP16" s="82">
        <v>37.6</v>
      </c>
      <c r="AQ16" s="80">
        <v>6.12</v>
      </c>
      <c r="AR16" s="82">
        <v>432.1</v>
      </c>
      <c r="AS16" s="82">
        <v>38.3</v>
      </c>
      <c r="AT16" s="80">
        <v>6.1</v>
      </c>
      <c r="AU16" s="82">
        <v>435.2</v>
      </c>
      <c r="AV16" s="82">
        <v>40</v>
      </c>
      <c r="AW16" s="80">
        <v>5.75</v>
      </c>
      <c r="AX16" s="82">
        <v>438.4</v>
      </c>
      <c r="AY16" s="82">
        <v>99.4</v>
      </c>
      <c r="AZ16" s="80">
        <v>2.31</v>
      </c>
      <c r="BA16" s="82">
        <v>453.7</v>
      </c>
      <c r="BB16" s="82">
        <v>316.9</v>
      </c>
      <c r="BC16" s="80">
        <v>0.73</v>
      </c>
      <c r="BD16" s="82">
        <v>533.8</v>
      </c>
      <c r="BE16" s="82">
        <v>291.6</v>
      </c>
      <c r="BF16" s="80">
        <v>0.79</v>
      </c>
      <c r="BG16" s="82">
        <v>596.9</v>
      </c>
      <c r="BH16" s="82">
        <v>325.6</v>
      </c>
      <c r="BI16" s="80">
        <v>0.71</v>
      </c>
      <c r="BJ16" s="82">
        <v>681.7</v>
      </c>
      <c r="BK16" s="82">
        <v>289.9</v>
      </c>
      <c r="BL16" s="80">
        <v>0.8</v>
      </c>
      <c r="BM16" s="82">
        <v>744.5</v>
      </c>
      <c r="BN16" s="82">
        <v>293.3</v>
      </c>
      <c r="BO16" s="80">
        <v>0.78</v>
      </c>
      <c r="BP16" s="82">
        <v>812.3</v>
      </c>
      <c r="BQ16" s="82">
        <v>284.6</v>
      </c>
      <c r="BR16" s="80">
        <v>0.81</v>
      </c>
      <c r="BS16" s="82">
        <v>872</v>
      </c>
      <c r="BT16" s="82">
        <v>270.6</v>
      </c>
      <c r="BU16" s="80">
        <v>0.85</v>
      </c>
      <c r="BV16" s="82">
        <v>923.5</v>
      </c>
      <c r="BW16" s="82">
        <v>336.1</v>
      </c>
      <c r="BX16" s="80">
        <v>0.68</v>
      </c>
      <c r="BY16" s="82">
        <v>1016.6</v>
      </c>
      <c r="CF16" s="80"/>
      <c r="CG16" s="80"/>
      <c r="CH16" s="80"/>
      <c r="CI16" s="80"/>
    </row>
    <row r="17" spans="1:87" ht="12.75">
      <c r="A17" s="77" t="s">
        <v>200</v>
      </c>
      <c r="B17" s="78" t="s">
        <v>4</v>
      </c>
      <c r="C17" s="79">
        <v>230</v>
      </c>
      <c r="D17" s="77" t="s">
        <v>201</v>
      </c>
      <c r="E17" s="78" t="s">
        <v>202</v>
      </c>
      <c r="F17" s="78" t="s">
        <v>32</v>
      </c>
      <c r="G17" s="78" t="s">
        <v>3</v>
      </c>
      <c r="H17" s="80">
        <v>213.46</v>
      </c>
      <c r="I17" s="81">
        <v>52.7</v>
      </c>
      <c r="J17" s="82">
        <v>593.4</v>
      </c>
      <c r="K17" s="83">
        <v>6790</v>
      </c>
      <c r="L17" s="80">
        <v>1.86</v>
      </c>
      <c r="M17" s="78" t="s">
        <v>29</v>
      </c>
      <c r="N17" s="78">
        <v>0</v>
      </c>
      <c r="Q17" s="82">
        <v>52.7</v>
      </c>
      <c r="R17" s="82">
        <v>313.8</v>
      </c>
      <c r="S17" s="80">
        <v>1.08</v>
      </c>
      <c r="T17" s="82">
        <v>152.4</v>
      </c>
      <c r="U17" s="82">
        <v>73.9</v>
      </c>
      <c r="V17" s="80">
        <v>4.6</v>
      </c>
      <c r="W17" s="82">
        <v>157.9</v>
      </c>
      <c r="X17" s="82">
        <v>65.7</v>
      </c>
      <c r="Y17" s="80">
        <v>5.17</v>
      </c>
      <c r="Z17" s="82">
        <v>162.4</v>
      </c>
      <c r="AA17" s="82">
        <v>62.3</v>
      </c>
      <c r="AB17" s="80">
        <v>5.45</v>
      </c>
      <c r="AC17" s="82">
        <v>166.5</v>
      </c>
      <c r="AD17" s="82">
        <v>60.7</v>
      </c>
      <c r="AE17" s="80">
        <v>5.59</v>
      </c>
      <c r="AF17" s="82">
        <v>170.5</v>
      </c>
      <c r="AG17" s="82">
        <v>60.9</v>
      </c>
      <c r="AH17" s="80">
        <v>5.58</v>
      </c>
      <c r="AI17" s="82">
        <v>174.4</v>
      </c>
      <c r="AJ17" s="82">
        <v>60.3</v>
      </c>
      <c r="AK17" s="80">
        <v>5.63</v>
      </c>
      <c r="AL17" s="82">
        <v>178.2</v>
      </c>
      <c r="AM17" s="82">
        <v>60.8</v>
      </c>
      <c r="AN17" s="80">
        <v>5.58</v>
      </c>
      <c r="AO17" s="82">
        <v>182</v>
      </c>
      <c r="AP17" s="82">
        <v>60.2</v>
      </c>
      <c r="AQ17" s="80">
        <v>5.64</v>
      </c>
      <c r="AR17" s="82">
        <v>185.8</v>
      </c>
      <c r="AS17" s="82">
        <v>60.4</v>
      </c>
      <c r="AT17" s="80">
        <v>5.62</v>
      </c>
      <c r="AU17" s="82">
        <v>189.6</v>
      </c>
      <c r="AV17" s="82">
        <v>62.8</v>
      </c>
      <c r="AW17" s="80">
        <v>5.41</v>
      </c>
      <c r="AX17" s="82">
        <v>193.6</v>
      </c>
      <c r="AY17" s="82">
        <v>64.6</v>
      </c>
      <c r="AZ17" s="80">
        <v>5.26</v>
      </c>
      <c r="BA17" s="82">
        <v>197.9</v>
      </c>
      <c r="BB17" s="82">
        <v>148.5</v>
      </c>
      <c r="BC17" s="80">
        <v>2.29</v>
      </c>
      <c r="BD17" s="82">
        <v>213.6</v>
      </c>
      <c r="BE17" s="82">
        <v>302.5</v>
      </c>
      <c r="BF17" s="80">
        <v>1.12</v>
      </c>
      <c r="BG17" s="82">
        <v>248.8</v>
      </c>
      <c r="BH17" s="82">
        <v>308.3</v>
      </c>
      <c r="BI17" s="80">
        <v>1.1</v>
      </c>
      <c r="BJ17" s="82">
        <v>284.3</v>
      </c>
      <c r="BK17" s="82">
        <v>319.1</v>
      </c>
      <c r="BL17" s="80">
        <v>1.06</v>
      </c>
      <c r="BM17" s="82">
        <v>322.9</v>
      </c>
      <c r="BN17" s="82">
        <v>309.8</v>
      </c>
      <c r="BO17" s="80">
        <v>1.1</v>
      </c>
      <c r="BP17" s="82">
        <v>358.5</v>
      </c>
      <c r="BQ17" s="82">
        <v>348.4</v>
      </c>
      <c r="BR17" s="80">
        <v>0.97</v>
      </c>
      <c r="BS17" s="82">
        <v>401.5</v>
      </c>
      <c r="BT17" s="82">
        <v>369.9</v>
      </c>
      <c r="BU17" s="80">
        <v>0.92</v>
      </c>
      <c r="BV17" s="82">
        <v>453</v>
      </c>
      <c r="BW17" s="82">
        <v>528.8</v>
      </c>
      <c r="BX17" s="80">
        <v>0.64</v>
      </c>
      <c r="BY17" s="82">
        <v>593.4</v>
      </c>
      <c r="CF17" s="80"/>
      <c r="CG17" s="80"/>
      <c r="CH17" s="80"/>
      <c r="CI17" s="80"/>
    </row>
    <row r="18" spans="1:87" ht="12.75">
      <c r="A18" s="77" t="s">
        <v>203</v>
      </c>
      <c r="B18" s="78" t="s">
        <v>5</v>
      </c>
      <c r="C18" s="79">
        <v>77</v>
      </c>
      <c r="D18" s="77" t="s">
        <v>204</v>
      </c>
      <c r="E18" s="78" t="s">
        <v>205</v>
      </c>
      <c r="F18" s="78" t="s">
        <v>32</v>
      </c>
      <c r="G18" s="78" t="s">
        <v>3</v>
      </c>
      <c r="H18" s="80">
        <v>49.36</v>
      </c>
      <c r="I18" s="81">
        <v>258.4</v>
      </c>
      <c r="J18" s="82">
        <v>819.6</v>
      </c>
      <c r="K18" s="83">
        <v>9440</v>
      </c>
      <c r="L18" s="80">
        <v>1.51</v>
      </c>
      <c r="M18" s="78" t="s">
        <v>29</v>
      </c>
      <c r="N18" s="78">
        <v>0</v>
      </c>
      <c r="Q18" s="82">
        <v>258.4</v>
      </c>
      <c r="R18" s="82">
        <v>604.1</v>
      </c>
      <c r="S18" s="80">
        <v>0.78</v>
      </c>
      <c r="T18" s="82">
        <v>364.7</v>
      </c>
      <c r="U18" s="82">
        <v>417.1</v>
      </c>
      <c r="V18" s="80">
        <v>1.13</v>
      </c>
      <c r="W18" s="82">
        <v>396.5</v>
      </c>
      <c r="X18" s="82">
        <v>345.4</v>
      </c>
      <c r="Y18" s="80">
        <v>1.37</v>
      </c>
      <c r="Z18" s="82">
        <v>419.2</v>
      </c>
      <c r="AA18" s="82">
        <v>342.4</v>
      </c>
      <c r="AB18" s="80">
        <v>1.38</v>
      </c>
      <c r="AC18" s="82">
        <v>441.6</v>
      </c>
      <c r="AD18" s="82">
        <v>328.8</v>
      </c>
      <c r="AE18" s="80">
        <v>1.44</v>
      </c>
      <c r="AF18" s="82">
        <v>463</v>
      </c>
      <c r="AG18" s="82">
        <v>320.8</v>
      </c>
      <c r="AH18" s="80">
        <v>1.47</v>
      </c>
      <c r="AI18" s="82">
        <v>483.8</v>
      </c>
      <c r="AJ18" s="82">
        <v>315.8</v>
      </c>
      <c r="AK18" s="80">
        <v>1.49</v>
      </c>
      <c r="AL18" s="82">
        <v>504.1</v>
      </c>
      <c r="AM18" s="82">
        <v>317.2</v>
      </c>
      <c r="AN18" s="80">
        <v>1.49</v>
      </c>
      <c r="AO18" s="82">
        <v>525.6</v>
      </c>
      <c r="AP18" s="82">
        <v>334.4</v>
      </c>
      <c r="AQ18" s="80">
        <v>1.41</v>
      </c>
      <c r="AR18" s="82">
        <v>550.4</v>
      </c>
      <c r="AS18" s="82">
        <v>350.9</v>
      </c>
      <c r="AT18" s="80">
        <v>1.34</v>
      </c>
      <c r="AU18" s="82">
        <v>578.5</v>
      </c>
      <c r="AV18" s="82">
        <v>343.6</v>
      </c>
      <c r="AW18" s="80">
        <v>1.37</v>
      </c>
      <c r="AX18" s="82">
        <v>605.7</v>
      </c>
      <c r="AY18" s="82">
        <v>373.4</v>
      </c>
      <c r="AZ18" s="80">
        <v>1.26</v>
      </c>
      <c r="BA18" s="82">
        <v>638.4</v>
      </c>
      <c r="BB18" s="82">
        <v>365.4</v>
      </c>
      <c r="BC18" s="80">
        <v>1.29</v>
      </c>
      <c r="BD18" s="82">
        <v>669.8</v>
      </c>
      <c r="BE18" s="82">
        <v>148</v>
      </c>
      <c r="BF18" s="80">
        <v>3.19</v>
      </c>
      <c r="BG18" s="82">
        <v>680.1</v>
      </c>
      <c r="BH18" s="82">
        <v>114.6</v>
      </c>
      <c r="BI18" s="80">
        <v>4.12</v>
      </c>
      <c r="BJ18" s="82">
        <v>687.4</v>
      </c>
      <c r="BK18" s="82">
        <v>113</v>
      </c>
      <c r="BL18" s="80">
        <v>4.18</v>
      </c>
      <c r="BM18" s="82">
        <v>694.6</v>
      </c>
      <c r="BN18" s="82">
        <v>114.7</v>
      </c>
      <c r="BO18" s="80">
        <v>4.11</v>
      </c>
      <c r="BP18" s="82">
        <v>702.1</v>
      </c>
      <c r="BQ18" s="82">
        <v>121.6</v>
      </c>
      <c r="BR18" s="80">
        <v>3.88</v>
      </c>
      <c r="BS18" s="82">
        <v>710.1</v>
      </c>
      <c r="BT18" s="82">
        <v>329.9</v>
      </c>
      <c r="BU18" s="80">
        <v>1.43</v>
      </c>
      <c r="BV18" s="82">
        <v>742.4</v>
      </c>
      <c r="BW18" s="82">
        <v>530.2</v>
      </c>
      <c r="BX18" s="80">
        <v>0.89</v>
      </c>
      <c r="BY18" s="82">
        <v>819.6</v>
      </c>
      <c r="CF18" s="80"/>
      <c r="CG18" s="80"/>
      <c r="CH18" s="80"/>
      <c r="CI18" s="80"/>
    </row>
    <row r="19" spans="1:87" ht="12.75">
      <c r="A19" s="77" t="s">
        <v>203</v>
      </c>
      <c r="B19" s="78" t="s">
        <v>5</v>
      </c>
      <c r="C19" s="79">
        <v>77</v>
      </c>
      <c r="D19" s="77" t="s">
        <v>206</v>
      </c>
      <c r="E19" s="78" t="s">
        <v>207</v>
      </c>
      <c r="F19" s="78" t="s">
        <v>32</v>
      </c>
      <c r="G19" s="78" t="s">
        <v>3</v>
      </c>
      <c r="H19" s="80">
        <v>89.28</v>
      </c>
      <c r="I19" s="81">
        <v>54.3</v>
      </c>
      <c r="J19" s="82">
        <v>715.1</v>
      </c>
      <c r="K19" s="83">
        <v>8480</v>
      </c>
      <c r="L19" s="80">
        <v>2.29</v>
      </c>
      <c r="M19" s="78" t="s">
        <v>29</v>
      </c>
      <c r="N19" s="78">
        <v>0</v>
      </c>
      <c r="Q19" s="82">
        <v>54.3</v>
      </c>
      <c r="R19" s="82">
        <v>476.1</v>
      </c>
      <c r="S19" s="80">
        <v>0.89</v>
      </c>
      <c r="T19" s="82">
        <v>151.5</v>
      </c>
      <c r="U19" s="82">
        <v>427.4</v>
      </c>
      <c r="V19" s="80">
        <v>0.99</v>
      </c>
      <c r="W19" s="82">
        <v>226.6</v>
      </c>
      <c r="X19" s="82">
        <v>127.3</v>
      </c>
      <c r="Y19" s="80">
        <v>3.33</v>
      </c>
      <c r="Z19" s="82">
        <v>236.2</v>
      </c>
      <c r="AA19" s="82">
        <v>84.8</v>
      </c>
      <c r="AB19" s="80">
        <v>5</v>
      </c>
      <c r="AC19" s="82">
        <v>241.2</v>
      </c>
      <c r="AD19" s="82">
        <v>81</v>
      </c>
      <c r="AE19" s="80">
        <v>5.23</v>
      </c>
      <c r="AF19" s="82">
        <v>246</v>
      </c>
      <c r="AG19" s="82">
        <v>77.5</v>
      </c>
      <c r="AH19" s="80">
        <v>5.47</v>
      </c>
      <c r="AI19" s="82">
        <v>250.4</v>
      </c>
      <c r="AJ19" s="82">
        <v>76.5</v>
      </c>
      <c r="AK19" s="80">
        <v>5.53</v>
      </c>
      <c r="AL19" s="82">
        <v>254.9</v>
      </c>
      <c r="AM19" s="82">
        <v>76.2</v>
      </c>
      <c r="AN19" s="80">
        <v>5.56</v>
      </c>
      <c r="AO19" s="82">
        <v>259.3</v>
      </c>
      <c r="AP19" s="82">
        <v>78.9</v>
      </c>
      <c r="AQ19" s="80">
        <v>5.38</v>
      </c>
      <c r="AR19" s="82">
        <v>264</v>
      </c>
      <c r="AS19" s="82">
        <v>80.6</v>
      </c>
      <c r="AT19" s="80">
        <v>5.26</v>
      </c>
      <c r="AU19" s="82">
        <v>268.7</v>
      </c>
      <c r="AV19" s="82">
        <v>85.8</v>
      </c>
      <c r="AW19" s="80">
        <v>4.94</v>
      </c>
      <c r="AX19" s="82">
        <v>273.9</v>
      </c>
      <c r="AY19" s="82">
        <v>359.3</v>
      </c>
      <c r="AZ19" s="80">
        <v>1.18</v>
      </c>
      <c r="BA19" s="82">
        <v>333.1</v>
      </c>
      <c r="BB19" s="82">
        <v>433.9</v>
      </c>
      <c r="BC19" s="80">
        <v>0.98</v>
      </c>
      <c r="BD19" s="82">
        <v>410.8</v>
      </c>
      <c r="BE19" s="82">
        <v>261.1</v>
      </c>
      <c r="BF19" s="80">
        <v>1.62</v>
      </c>
      <c r="BG19" s="82">
        <v>458.2</v>
      </c>
      <c r="BH19" s="82">
        <v>133.8</v>
      </c>
      <c r="BI19" s="80">
        <v>3.17</v>
      </c>
      <c r="BJ19" s="82">
        <v>482.3</v>
      </c>
      <c r="BK19" s="82">
        <v>134.3</v>
      </c>
      <c r="BL19" s="80">
        <v>3.16</v>
      </c>
      <c r="BM19" s="82">
        <v>507.5</v>
      </c>
      <c r="BN19" s="82">
        <v>144.1</v>
      </c>
      <c r="BO19" s="80">
        <v>2.94</v>
      </c>
      <c r="BP19" s="82">
        <v>535.7</v>
      </c>
      <c r="BQ19" s="82">
        <v>152.1</v>
      </c>
      <c r="BR19" s="80">
        <v>2.79</v>
      </c>
      <c r="BS19" s="82">
        <v>567.2</v>
      </c>
      <c r="BT19" s="82">
        <v>170.8</v>
      </c>
      <c r="BU19" s="80">
        <v>2.48</v>
      </c>
      <c r="BV19" s="82">
        <v>605.3</v>
      </c>
      <c r="BW19" s="82">
        <v>236.6</v>
      </c>
      <c r="BX19" s="80">
        <v>1.79</v>
      </c>
      <c r="BY19" s="82">
        <v>715.1</v>
      </c>
      <c r="CF19" s="80"/>
      <c r="CG19" s="80"/>
      <c r="CH19" s="80"/>
      <c r="CI19" s="80"/>
    </row>
    <row r="20" spans="1:87" ht="12.75">
      <c r="A20" s="77" t="s">
        <v>203</v>
      </c>
      <c r="B20" s="78" t="s">
        <v>6</v>
      </c>
      <c r="C20" s="79">
        <v>21</v>
      </c>
      <c r="D20" s="77" t="s">
        <v>208</v>
      </c>
      <c r="E20" s="78" t="s">
        <v>209</v>
      </c>
      <c r="F20" s="78" t="s">
        <v>32</v>
      </c>
      <c r="G20" s="78" t="s">
        <v>3</v>
      </c>
      <c r="H20" s="80">
        <v>95.72</v>
      </c>
      <c r="I20" s="81">
        <v>170</v>
      </c>
      <c r="J20" s="82">
        <v>1129</v>
      </c>
      <c r="K20" s="83">
        <v>4100</v>
      </c>
      <c r="L20" s="80">
        <v>1.04</v>
      </c>
      <c r="M20" s="78" t="s">
        <v>29</v>
      </c>
      <c r="N20" s="78">
        <v>0</v>
      </c>
      <c r="Q20" s="82">
        <v>169.9</v>
      </c>
      <c r="R20" s="82">
        <v>251.4</v>
      </c>
      <c r="S20" s="80">
        <v>0.82</v>
      </c>
      <c r="T20" s="82">
        <v>361.1</v>
      </c>
      <c r="U20" s="82">
        <v>185.1</v>
      </c>
      <c r="V20" s="80">
        <v>1.11</v>
      </c>
      <c r="W20" s="82">
        <v>430.9</v>
      </c>
      <c r="X20" s="82">
        <v>151.4</v>
      </c>
      <c r="Y20" s="80">
        <v>1.35</v>
      </c>
      <c r="Z20" s="82">
        <v>475.1</v>
      </c>
      <c r="AA20" s="82">
        <v>142.3</v>
      </c>
      <c r="AB20" s="80">
        <v>1.44</v>
      </c>
      <c r="AC20" s="82">
        <v>511.3</v>
      </c>
      <c r="AD20" s="82">
        <v>128.6</v>
      </c>
      <c r="AE20" s="80">
        <v>1.59</v>
      </c>
      <c r="AF20" s="82">
        <v>540.6</v>
      </c>
      <c r="AG20" s="82">
        <v>119.7</v>
      </c>
      <c r="AH20" s="80">
        <v>1.71</v>
      </c>
      <c r="AI20" s="82">
        <v>565.6</v>
      </c>
      <c r="AJ20" s="82">
        <v>111.3</v>
      </c>
      <c r="AK20" s="80">
        <v>1.84</v>
      </c>
      <c r="AL20" s="82">
        <v>587.2</v>
      </c>
      <c r="AM20" s="82">
        <v>106.5</v>
      </c>
      <c r="AN20" s="80">
        <v>1.93</v>
      </c>
      <c r="AO20" s="82">
        <v>606.8</v>
      </c>
      <c r="AP20" s="82">
        <v>99.4</v>
      </c>
      <c r="AQ20" s="80">
        <v>2.06</v>
      </c>
      <c r="AR20" s="82">
        <v>624.2</v>
      </c>
      <c r="AS20" s="82">
        <v>96.9</v>
      </c>
      <c r="AT20" s="80">
        <v>2.12</v>
      </c>
      <c r="AU20" s="82">
        <v>640.5</v>
      </c>
      <c r="AV20" s="82">
        <v>96.1</v>
      </c>
      <c r="AW20" s="80">
        <v>2.13</v>
      </c>
      <c r="AX20" s="82">
        <v>657</v>
      </c>
      <c r="AY20" s="82">
        <v>250.8</v>
      </c>
      <c r="AZ20" s="80">
        <v>0.82</v>
      </c>
      <c r="BA20" s="82">
        <v>702.4</v>
      </c>
      <c r="BB20" s="82">
        <v>388.8</v>
      </c>
      <c r="BC20" s="80">
        <v>0.53</v>
      </c>
      <c r="BD20" s="82">
        <v>790.1</v>
      </c>
      <c r="BE20" s="82">
        <v>93.9</v>
      </c>
      <c r="BF20" s="80">
        <v>2.18</v>
      </c>
      <c r="BG20" s="82">
        <v>798.7</v>
      </c>
      <c r="BH20" s="82">
        <v>88.4</v>
      </c>
      <c r="BI20" s="80">
        <v>2.32</v>
      </c>
      <c r="BJ20" s="82">
        <v>806.5</v>
      </c>
      <c r="BK20" s="82">
        <v>100.2</v>
      </c>
      <c r="BL20" s="80">
        <v>2.05</v>
      </c>
      <c r="BM20" s="82">
        <v>816.1</v>
      </c>
      <c r="BN20" s="82">
        <v>330.3</v>
      </c>
      <c r="BO20" s="80">
        <v>0.62</v>
      </c>
      <c r="BP20" s="82">
        <v>880.9</v>
      </c>
      <c r="BQ20" s="82">
        <v>348.8</v>
      </c>
      <c r="BR20" s="80">
        <v>0.59</v>
      </c>
      <c r="BS20" s="82">
        <v>939.3</v>
      </c>
      <c r="BT20" s="82">
        <v>375.6</v>
      </c>
      <c r="BU20" s="80">
        <v>0.55</v>
      </c>
      <c r="BV20" s="82">
        <v>1003</v>
      </c>
      <c r="BW20" s="82">
        <v>468.3</v>
      </c>
      <c r="BX20" s="80">
        <v>0.44</v>
      </c>
      <c r="BY20" s="82">
        <v>1128.9</v>
      </c>
      <c r="CF20" s="80"/>
      <c r="CG20" s="80"/>
      <c r="CH20" s="80"/>
      <c r="CI20" s="80"/>
    </row>
    <row r="21" spans="1:87" ht="12.75">
      <c r="A21" s="77" t="s">
        <v>203</v>
      </c>
      <c r="B21" s="78" t="s">
        <v>6</v>
      </c>
      <c r="C21" s="79">
        <v>21</v>
      </c>
      <c r="D21" s="77" t="s">
        <v>206</v>
      </c>
      <c r="E21" s="78" t="s">
        <v>210</v>
      </c>
      <c r="F21" s="78" t="s">
        <v>32</v>
      </c>
      <c r="G21" s="78" t="s">
        <v>3</v>
      </c>
      <c r="H21" s="80">
        <v>93.39</v>
      </c>
      <c r="I21" s="81">
        <v>14</v>
      </c>
      <c r="J21" s="82">
        <v>1345</v>
      </c>
      <c r="K21" s="83">
        <v>9800</v>
      </c>
      <c r="L21" s="80">
        <v>1.13</v>
      </c>
      <c r="M21" s="78" t="s">
        <v>29</v>
      </c>
      <c r="N21" s="78">
        <v>0</v>
      </c>
      <c r="Q21" s="82">
        <v>13.5</v>
      </c>
      <c r="R21" s="82">
        <v>489.4</v>
      </c>
      <c r="S21" s="80">
        <v>1</v>
      </c>
      <c r="T21" s="82">
        <v>75.2</v>
      </c>
      <c r="U21" s="82">
        <v>426.2</v>
      </c>
      <c r="V21" s="80">
        <v>1.15</v>
      </c>
      <c r="W21" s="82">
        <v>119.7</v>
      </c>
      <c r="X21" s="82">
        <v>418.3</v>
      </c>
      <c r="Y21" s="80">
        <v>1.17</v>
      </c>
      <c r="Z21" s="82">
        <v>161.5</v>
      </c>
      <c r="AA21" s="82">
        <v>428.1</v>
      </c>
      <c r="AB21" s="80">
        <v>1.14</v>
      </c>
      <c r="AC21" s="82">
        <v>207.7</v>
      </c>
      <c r="AD21" s="82">
        <v>448.7</v>
      </c>
      <c r="AE21" s="80">
        <v>1.09</v>
      </c>
      <c r="AF21" s="82">
        <v>258.2</v>
      </c>
      <c r="AG21" s="82">
        <v>436.7</v>
      </c>
      <c r="AH21" s="80">
        <v>1.12</v>
      </c>
      <c r="AI21" s="82">
        <v>307.2</v>
      </c>
      <c r="AJ21" s="82">
        <v>433</v>
      </c>
      <c r="AK21" s="80">
        <v>1.13</v>
      </c>
      <c r="AL21" s="82">
        <v>354.4</v>
      </c>
      <c r="AM21" s="82">
        <v>448.5</v>
      </c>
      <c r="AN21" s="80">
        <v>1.09</v>
      </c>
      <c r="AO21" s="82">
        <v>404.8</v>
      </c>
      <c r="AP21" s="82">
        <v>462</v>
      </c>
      <c r="AQ21" s="80">
        <v>1.06</v>
      </c>
      <c r="AR21" s="82">
        <v>460</v>
      </c>
      <c r="AS21" s="82">
        <v>518.4</v>
      </c>
      <c r="AT21" s="80">
        <v>0.95</v>
      </c>
      <c r="AU21" s="82">
        <v>531</v>
      </c>
      <c r="AV21" s="82">
        <v>517</v>
      </c>
      <c r="AW21" s="80">
        <v>0.95</v>
      </c>
      <c r="AX21" s="82">
        <v>603.3</v>
      </c>
      <c r="AY21" s="82">
        <v>300.6</v>
      </c>
      <c r="AZ21" s="80">
        <v>1.63</v>
      </c>
      <c r="BA21" s="82">
        <v>636.2</v>
      </c>
      <c r="BB21" s="82">
        <v>137.6</v>
      </c>
      <c r="BC21" s="80">
        <v>3.56</v>
      </c>
      <c r="BD21" s="82">
        <v>647</v>
      </c>
      <c r="BE21" s="82">
        <v>131.2</v>
      </c>
      <c r="BF21" s="80">
        <v>3.37</v>
      </c>
      <c r="BG21" s="82">
        <v>656.9</v>
      </c>
      <c r="BH21" s="82">
        <v>145.7</v>
      </c>
      <c r="BI21" s="80">
        <v>3.36</v>
      </c>
      <c r="BJ21" s="82">
        <v>669</v>
      </c>
      <c r="BK21" s="82">
        <v>145.5</v>
      </c>
      <c r="BL21" s="80">
        <v>3.37</v>
      </c>
      <c r="BM21" s="82">
        <v>682</v>
      </c>
      <c r="BN21" s="82">
        <v>177.7</v>
      </c>
      <c r="BO21" s="80">
        <v>2.76</v>
      </c>
      <c r="BP21" s="82">
        <v>702</v>
      </c>
      <c r="BQ21" s="82">
        <v>818.9</v>
      </c>
      <c r="BR21" s="80">
        <v>0.6</v>
      </c>
      <c r="BS21" s="82">
        <v>915</v>
      </c>
      <c r="BT21" s="82">
        <v>773.2</v>
      </c>
      <c r="BU21" s="80">
        <v>0.63</v>
      </c>
      <c r="BV21" s="82">
        <v>1065.2</v>
      </c>
      <c r="BW21" s="82">
        <v>996.2</v>
      </c>
      <c r="BX21" s="80">
        <v>0.49</v>
      </c>
      <c r="BY21" s="82">
        <v>1345</v>
      </c>
      <c r="CF21" s="80"/>
      <c r="CG21" s="80"/>
      <c r="CH21" s="80"/>
      <c r="CI21" s="80"/>
    </row>
    <row r="22" spans="1:87" ht="12.75">
      <c r="A22" s="77" t="s">
        <v>203</v>
      </c>
      <c r="B22" s="78" t="s">
        <v>4</v>
      </c>
      <c r="C22" s="79">
        <v>200</v>
      </c>
      <c r="D22" s="77" t="s">
        <v>211</v>
      </c>
      <c r="E22" s="78" t="s">
        <v>212</v>
      </c>
      <c r="F22" s="78" t="s">
        <v>32</v>
      </c>
      <c r="G22" s="78" t="s">
        <v>3</v>
      </c>
      <c r="H22" s="80">
        <v>95.99</v>
      </c>
      <c r="I22" s="81">
        <v>10</v>
      </c>
      <c r="J22" s="82">
        <v>720.9</v>
      </c>
      <c r="K22" s="83">
        <v>6570</v>
      </c>
      <c r="L22" s="80">
        <v>1.69</v>
      </c>
      <c r="M22" s="78" t="s">
        <v>29</v>
      </c>
      <c r="N22" s="78">
        <v>0</v>
      </c>
      <c r="Q22" s="82">
        <v>10</v>
      </c>
      <c r="R22" s="82">
        <v>237.1</v>
      </c>
      <c r="S22" s="80">
        <v>1.39</v>
      </c>
      <c r="T22" s="82">
        <v>69.6</v>
      </c>
      <c r="U22" s="82">
        <v>203.8</v>
      </c>
      <c r="V22" s="80">
        <v>1.61</v>
      </c>
      <c r="W22" s="82">
        <v>107.4</v>
      </c>
      <c r="X22" s="82">
        <v>191.3</v>
      </c>
      <c r="Y22" s="80">
        <v>1.72</v>
      </c>
      <c r="Z22" s="82">
        <v>140.7</v>
      </c>
      <c r="AA22" s="82">
        <v>188.3</v>
      </c>
      <c r="AB22" s="80">
        <v>1.74</v>
      </c>
      <c r="AC22" s="82">
        <v>174.1</v>
      </c>
      <c r="AD22" s="82">
        <v>193.7</v>
      </c>
      <c r="AE22" s="80">
        <v>1.7</v>
      </c>
      <c r="AF22" s="82">
        <v>209</v>
      </c>
      <c r="AG22" s="82">
        <v>195.1</v>
      </c>
      <c r="AH22" s="80">
        <v>1.68</v>
      </c>
      <c r="AI22" s="82">
        <v>244.7</v>
      </c>
      <c r="AJ22" s="82">
        <v>191.5</v>
      </c>
      <c r="AK22" s="80">
        <v>1.72</v>
      </c>
      <c r="AL22" s="82">
        <v>280.3</v>
      </c>
      <c r="AM22" s="82">
        <v>198.2</v>
      </c>
      <c r="AN22" s="80">
        <v>1.66</v>
      </c>
      <c r="AO22" s="82">
        <v>317.8</v>
      </c>
      <c r="AP22" s="82">
        <v>199.5</v>
      </c>
      <c r="AQ22" s="80">
        <v>1.65</v>
      </c>
      <c r="AR22" s="82">
        <v>356</v>
      </c>
      <c r="AS22" s="82">
        <v>194.3</v>
      </c>
      <c r="AT22" s="80">
        <v>1.69</v>
      </c>
      <c r="AU22" s="82">
        <v>391.8</v>
      </c>
      <c r="AV22" s="82">
        <v>190.5</v>
      </c>
      <c r="AW22" s="80">
        <v>1.72</v>
      </c>
      <c r="AX22" s="82">
        <v>425.4</v>
      </c>
      <c r="AY22" s="82">
        <v>183</v>
      </c>
      <c r="AZ22" s="80">
        <v>1.79</v>
      </c>
      <c r="BA22" s="82">
        <v>456.9</v>
      </c>
      <c r="BB22" s="82">
        <v>185.7</v>
      </c>
      <c r="BC22" s="80">
        <v>1.77</v>
      </c>
      <c r="BD22" s="82">
        <v>488.6</v>
      </c>
      <c r="BE22" s="82">
        <v>188.7</v>
      </c>
      <c r="BF22" s="80">
        <v>1.74</v>
      </c>
      <c r="BG22" s="82">
        <v>520.9</v>
      </c>
      <c r="BH22" s="82">
        <v>195.7</v>
      </c>
      <c r="BI22" s="80">
        <v>1.68</v>
      </c>
      <c r="BJ22" s="82">
        <v>557</v>
      </c>
      <c r="BK22" s="82">
        <v>212</v>
      </c>
      <c r="BL22" s="80">
        <v>1.55</v>
      </c>
      <c r="BM22" s="82">
        <v>601.2</v>
      </c>
      <c r="BN22" s="82">
        <v>222</v>
      </c>
      <c r="BO22" s="80">
        <v>1.48</v>
      </c>
      <c r="BP22" s="82">
        <v>642.3</v>
      </c>
      <c r="BQ22" s="82">
        <v>149.2</v>
      </c>
      <c r="BR22" s="80">
        <v>2.2</v>
      </c>
      <c r="BS22" s="82">
        <v>655.1</v>
      </c>
      <c r="BT22" s="82">
        <v>150.8</v>
      </c>
      <c r="BU22" s="80">
        <v>2.18</v>
      </c>
      <c r="BV22" s="82">
        <v>667</v>
      </c>
      <c r="BW22" s="82">
        <v>212.4</v>
      </c>
      <c r="BX22" s="80">
        <v>1.55</v>
      </c>
      <c r="BY22" s="82">
        <v>720.9</v>
      </c>
      <c r="CF22" s="80"/>
      <c r="CG22" s="80"/>
      <c r="CH22" s="80"/>
      <c r="CI22" s="80"/>
    </row>
    <row r="23" spans="1:87" ht="12.75">
      <c r="A23" s="77" t="s">
        <v>213</v>
      </c>
      <c r="B23" s="78" t="s">
        <v>4</v>
      </c>
      <c r="C23" s="79">
        <v>417</v>
      </c>
      <c r="D23" s="77" t="s">
        <v>214</v>
      </c>
      <c r="E23" s="78" t="s">
        <v>215</v>
      </c>
      <c r="F23" s="78" t="s">
        <v>32</v>
      </c>
      <c r="G23" s="78" t="s">
        <v>3</v>
      </c>
      <c r="H23" s="80">
        <v>92.45</v>
      </c>
      <c r="I23" s="81">
        <v>38.3</v>
      </c>
      <c r="J23" s="82">
        <v>596.5</v>
      </c>
      <c r="K23" s="83">
        <v>3950</v>
      </c>
      <c r="L23" s="80">
        <v>1.37</v>
      </c>
      <c r="M23" s="78" t="s">
        <v>29</v>
      </c>
      <c r="N23" s="78">
        <v>0</v>
      </c>
      <c r="Q23" s="82">
        <v>38.3</v>
      </c>
      <c r="R23" s="82">
        <v>365.7</v>
      </c>
      <c r="S23" s="80">
        <v>0.54</v>
      </c>
      <c r="T23" s="82">
        <v>179.7</v>
      </c>
      <c r="U23" s="82">
        <v>239.2</v>
      </c>
      <c r="V23" s="80">
        <v>0.83</v>
      </c>
      <c r="W23" s="82">
        <v>223</v>
      </c>
      <c r="X23" s="82">
        <v>224.7</v>
      </c>
      <c r="Y23" s="80">
        <v>0.88</v>
      </c>
      <c r="Z23" s="82">
        <v>258.9</v>
      </c>
      <c r="AA23" s="82">
        <v>206.3</v>
      </c>
      <c r="AB23" s="80">
        <v>0.96</v>
      </c>
      <c r="AC23" s="82">
        <v>290.7</v>
      </c>
      <c r="AD23" s="82">
        <v>197.1</v>
      </c>
      <c r="AE23" s="80">
        <v>1</v>
      </c>
      <c r="AF23" s="82">
        <v>320.4</v>
      </c>
      <c r="AG23" s="82">
        <v>195</v>
      </c>
      <c r="AH23" s="80">
        <v>1.01</v>
      </c>
      <c r="AI23" s="82">
        <v>349.2</v>
      </c>
      <c r="AJ23" s="82">
        <v>199.4</v>
      </c>
      <c r="AK23" s="80">
        <v>0.99</v>
      </c>
      <c r="AL23" s="82">
        <v>380.2</v>
      </c>
      <c r="AM23" s="82">
        <v>212.5</v>
      </c>
      <c r="AN23" s="80">
        <v>0.93</v>
      </c>
      <c r="AO23" s="82">
        <v>419.7</v>
      </c>
      <c r="AP23" s="82">
        <v>80.4</v>
      </c>
      <c r="AQ23" s="80">
        <v>2.46</v>
      </c>
      <c r="AR23" s="82">
        <v>428.1</v>
      </c>
      <c r="AS23" s="82">
        <v>45.3</v>
      </c>
      <c r="AT23" s="80">
        <v>4.36</v>
      </c>
      <c r="AU23" s="82">
        <v>431.8</v>
      </c>
      <c r="AV23" s="82">
        <v>44.2</v>
      </c>
      <c r="AW23" s="80">
        <v>4.46</v>
      </c>
      <c r="AX23" s="82">
        <v>435.5</v>
      </c>
      <c r="AY23" s="82">
        <v>43.4</v>
      </c>
      <c r="AZ23" s="80">
        <v>4.55</v>
      </c>
      <c r="BA23" s="82">
        <v>439.2</v>
      </c>
      <c r="BB23" s="82">
        <v>44.4</v>
      </c>
      <c r="BC23" s="80">
        <v>4.45</v>
      </c>
      <c r="BD23" s="82">
        <v>443</v>
      </c>
      <c r="BE23" s="82">
        <v>45.6</v>
      </c>
      <c r="BF23" s="80">
        <v>4.33</v>
      </c>
      <c r="BG23" s="82">
        <v>447.1</v>
      </c>
      <c r="BH23" s="82">
        <v>44.9</v>
      </c>
      <c r="BI23" s="80">
        <v>4.39</v>
      </c>
      <c r="BJ23" s="82">
        <v>451.1</v>
      </c>
      <c r="BK23" s="82">
        <v>48.1</v>
      </c>
      <c r="BL23" s="80">
        <v>4.1</v>
      </c>
      <c r="BM23" s="82">
        <v>455.6</v>
      </c>
      <c r="BN23" s="82">
        <v>51.7</v>
      </c>
      <c r="BO23" s="80">
        <v>3.82</v>
      </c>
      <c r="BP23" s="82">
        <v>460.8</v>
      </c>
      <c r="BQ23" s="82">
        <v>93.7</v>
      </c>
      <c r="BR23" s="80">
        <v>2.11</v>
      </c>
      <c r="BS23" s="82">
        <v>477.9</v>
      </c>
      <c r="BT23" s="82">
        <v>234.5</v>
      </c>
      <c r="BU23" s="80">
        <v>0.84</v>
      </c>
      <c r="BV23" s="82">
        <v>527</v>
      </c>
      <c r="BW23" s="82">
        <v>268.2</v>
      </c>
      <c r="BX23" s="80">
        <v>0.74</v>
      </c>
      <c r="BY23" s="82">
        <v>596.5</v>
      </c>
      <c r="CF23" s="80"/>
      <c r="CG23" s="80"/>
      <c r="CH23" s="80"/>
      <c r="CI23" s="80"/>
    </row>
    <row r="24" spans="1:87" ht="12.75">
      <c r="A24" s="77" t="s">
        <v>213</v>
      </c>
      <c r="B24" s="78" t="s">
        <v>7</v>
      </c>
      <c r="C24" s="79">
        <v>40</v>
      </c>
      <c r="D24" s="77" t="s">
        <v>220</v>
      </c>
      <c r="E24" s="78" t="s">
        <v>217</v>
      </c>
      <c r="F24" s="78" t="s">
        <v>32</v>
      </c>
      <c r="G24" s="78" t="s">
        <v>3</v>
      </c>
      <c r="H24" s="77">
        <v>97.41</v>
      </c>
      <c r="I24" s="81">
        <v>134.7</v>
      </c>
      <c r="J24" s="82">
        <v>2595.7</v>
      </c>
      <c r="K24" s="83">
        <v>11300</v>
      </c>
      <c r="L24" s="80">
        <v>0.94</v>
      </c>
      <c r="M24" s="78" t="s">
        <v>30</v>
      </c>
      <c r="N24" s="78">
        <v>0</v>
      </c>
      <c r="O24" s="82">
        <v>134.7</v>
      </c>
      <c r="P24" s="82">
        <v>1058</v>
      </c>
      <c r="Q24" s="82">
        <v>134.7</v>
      </c>
      <c r="R24" s="82">
        <v>1392.6</v>
      </c>
      <c r="S24" s="80">
        <v>0.41</v>
      </c>
      <c r="T24" s="82">
        <v>568.7</v>
      </c>
      <c r="U24" s="82">
        <v>1042.3</v>
      </c>
      <c r="V24" s="80">
        <v>0.54</v>
      </c>
      <c r="W24" s="82">
        <v>750.1</v>
      </c>
      <c r="X24" s="82">
        <v>1040.5</v>
      </c>
      <c r="Y24" s="80">
        <v>0.54</v>
      </c>
      <c r="Z24" s="82">
        <v>943.6</v>
      </c>
      <c r="AA24" s="82">
        <v>964.2</v>
      </c>
      <c r="AB24" s="80">
        <v>0.59</v>
      </c>
      <c r="AC24" s="82">
        <v>1116.5</v>
      </c>
      <c r="AD24" s="82">
        <v>919.4</v>
      </c>
      <c r="AE24" s="80">
        <v>0.61</v>
      </c>
      <c r="AF24" s="82">
        <v>1309.5</v>
      </c>
      <c r="AG24" s="82">
        <v>163.6</v>
      </c>
      <c r="AH24" s="80">
        <v>3.45</v>
      </c>
      <c r="AI24" s="82">
        <v>1323.1</v>
      </c>
      <c r="AJ24" s="82">
        <v>151.8</v>
      </c>
      <c r="AK24" s="80">
        <v>3.72</v>
      </c>
      <c r="AL24" s="82">
        <v>1335</v>
      </c>
      <c r="AM24" s="82">
        <v>148.1</v>
      </c>
      <c r="AN24" s="80">
        <v>3.81</v>
      </c>
      <c r="AO24" s="82">
        <v>1346.7</v>
      </c>
      <c r="AP24" s="82">
        <v>152.4</v>
      </c>
      <c r="AQ24" s="80">
        <v>3.71</v>
      </c>
      <c r="AR24" s="82">
        <v>1358.9</v>
      </c>
      <c r="AS24" s="82">
        <v>142.9</v>
      </c>
      <c r="AT24" s="80">
        <v>3.95</v>
      </c>
      <c r="AU24" s="82">
        <v>1369.3</v>
      </c>
      <c r="AV24" s="82">
        <v>145.3</v>
      </c>
      <c r="AW24" s="80">
        <v>3.89</v>
      </c>
      <c r="AX24" s="82">
        <v>1380</v>
      </c>
      <c r="AY24" s="82">
        <v>180.8</v>
      </c>
      <c r="AZ24" s="80">
        <v>3.12</v>
      </c>
      <c r="BA24" s="82">
        <v>1396.7</v>
      </c>
      <c r="BB24" s="82">
        <v>929.8</v>
      </c>
      <c r="BC24" s="80">
        <v>0.61</v>
      </c>
      <c r="BD24" s="82">
        <v>1589</v>
      </c>
      <c r="BE24" s="82">
        <v>893.1</v>
      </c>
      <c r="BF24" s="80">
        <v>0.63</v>
      </c>
      <c r="BG24" s="82">
        <v>1760</v>
      </c>
      <c r="BH24" s="82">
        <v>858.5</v>
      </c>
      <c r="BI24" s="80">
        <v>0.66</v>
      </c>
      <c r="BJ24" s="82">
        <v>1912.9</v>
      </c>
      <c r="BK24" s="82">
        <v>826.3</v>
      </c>
      <c r="BL24" s="80">
        <v>0.68</v>
      </c>
      <c r="BM24" s="82">
        <v>2051.5</v>
      </c>
      <c r="BN24" s="82">
        <v>842</v>
      </c>
      <c r="BO24" s="80">
        <v>0.67</v>
      </c>
      <c r="BP24" s="82">
        <v>2200.9</v>
      </c>
      <c r="BQ24" s="82">
        <v>317.9</v>
      </c>
      <c r="BR24" s="80">
        <v>1.78</v>
      </c>
      <c r="BS24" s="82">
        <v>2256.4</v>
      </c>
      <c r="BT24" s="82">
        <v>392.8</v>
      </c>
      <c r="BU24" s="80">
        <v>1.44</v>
      </c>
      <c r="BV24" s="82">
        <v>2360.9</v>
      </c>
      <c r="BW24" s="82">
        <v>526.8</v>
      </c>
      <c r="BX24" s="80">
        <v>1.07</v>
      </c>
      <c r="BY24" s="82">
        <v>2595.7</v>
      </c>
      <c r="CF24" s="80"/>
      <c r="CG24" s="80"/>
      <c r="CH24" s="80"/>
      <c r="CI24" s="80"/>
    </row>
    <row r="25" spans="1:87" ht="12.75">
      <c r="A25" s="77" t="s">
        <v>213</v>
      </c>
      <c r="B25" s="78" t="s">
        <v>7</v>
      </c>
      <c r="C25" s="79">
        <v>68</v>
      </c>
      <c r="D25" s="77" t="s">
        <v>218</v>
      </c>
      <c r="E25" s="78" t="s">
        <v>219</v>
      </c>
      <c r="F25" s="78" t="s">
        <v>32</v>
      </c>
      <c r="G25" s="78" t="s">
        <v>3</v>
      </c>
      <c r="H25" s="80">
        <v>98.62</v>
      </c>
      <c r="I25" s="81">
        <v>-65.4</v>
      </c>
      <c r="J25" s="82">
        <v>1215.9</v>
      </c>
      <c r="K25" s="83">
        <v>11900</v>
      </c>
      <c r="L25" s="80">
        <v>0.97</v>
      </c>
      <c r="M25" s="78" t="s">
        <v>29</v>
      </c>
      <c r="N25" s="78">
        <v>0</v>
      </c>
      <c r="Q25" s="82">
        <v>-65.4</v>
      </c>
      <c r="R25" s="82">
        <v>1408.4</v>
      </c>
      <c r="S25" s="80">
        <v>0.42</v>
      </c>
      <c r="T25" s="82">
        <v>223.3</v>
      </c>
      <c r="U25" s="82">
        <v>1006.7</v>
      </c>
      <c r="V25" s="80">
        <v>0.59</v>
      </c>
      <c r="W25" s="82">
        <v>333.5</v>
      </c>
      <c r="X25" s="82">
        <v>891.7</v>
      </c>
      <c r="Y25" s="80">
        <v>0.67</v>
      </c>
      <c r="Z25" s="82">
        <v>419</v>
      </c>
      <c r="AA25" s="82">
        <v>208</v>
      </c>
      <c r="AB25" s="80">
        <v>2.86</v>
      </c>
      <c r="AC25" s="82">
        <v>433.2</v>
      </c>
      <c r="AD25" s="82">
        <v>175.2</v>
      </c>
      <c r="AE25" s="80">
        <v>3.4</v>
      </c>
      <c r="AF25" s="82">
        <v>443.7</v>
      </c>
      <c r="AG25" s="82">
        <v>170.5</v>
      </c>
      <c r="AH25" s="80">
        <v>3.49</v>
      </c>
      <c r="AI25" s="82">
        <v>454</v>
      </c>
      <c r="AJ25" s="82">
        <v>171.5</v>
      </c>
      <c r="AK25" s="80">
        <v>3.47</v>
      </c>
      <c r="AL25" s="82">
        <v>464.5</v>
      </c>
      <c r="AM25" s="82">
        <v>169.6</v>
      </c>
      <c r="AN25" s="80">
        <v>3.51</v>
      </c>
      <c r="AO25" s="82">
        <v>474.6</v>
      </c>
      <c r="AP25" s="82">
        <v>170.5</v>
      </c>
      <c r="AQ25" s="80">
        <v>3.49</v>
      </c>
      <c r="AR25" s="82">
        <v>484.7</v>
      </c>
      <c r="AS25" s="82">
        <v>167.4</v>
      </c>
      <c r="AT25" s="80">
        <v>3.55</v>
      </c>
      <c r="AU25" s="82">
        <v>494.5</v>
      </c>
      <c r="AV25" s="82">
        <v>184.2</v>
      </c>
      <c r="AW25" s="80">
        <v>3.23</v>
      </c>
      <c r="AX25" s="82">
        <v>505.3</v>
      </c>
      <c r="AY25" s="82">
        <v>842.2</v>
      </c>
      <c r="AZ25" s="80">
        <v>0.71</v>
      </c>
      <c r="BA25" s="82">
        <v>583.4</v>
      </c>
      <c r="BB25" s="82">
        <v>792.9</v>
      </c>
      <c r="BC25" s="80">
        <v>0.75</v>
      </c>
      <c r="BD25" s="82">
        <v>652.5</v>
      </c>
      <c r="BE25" s="82">
        <v>773</v>
      </c>
      <c r="BF25" s="80">
        <v>0.77</v>
      </c>
      <c r="BG25" s="82">
        <v>719.2</v>
      </c>
      <c r="BH25" s="82">
        <v>797.1</v>
      </c>
      <c r="BI25" s="80">
        <v>0.75</v>
      </c>
      <c r="BJ25" s="82">
        <v>788</v>
      </c>
      <c r="BK25" s="82">
        <v>784.8</v>
      </c>
      <c r="BL25" s="80">
        <v>0.76</v>
      </c>
      <c r="BM25" s="82">
        <v>855.7</v>
      </c>
      <c r="BN25" s="82">
        <v>775.1</v>
      </c>
      <c r="BO25" s="80">
        <v>0.77</v>
      </c>
      <c r="BP25" s="82">
        <v>922.5</v>
      </c>
      <c r="BQ25" s="82">
        <v>811.8</v>
      </c>
      <c r="BR25" s="80">
        <v>0.73</v>
      </c>
      <c r="BS25" s="82">
        <v>992.6</v>
      </c>
      <c r="BT25" s="82">
        <v>824.7</v>
      </c>
      <c r="BU25" s="80">
        <v>0.72</v>
      </c>
      <c r="BV25" s="82">
        <v>1063.7</v>
      </c>
      <c r="BW25" s="82">
        <v>1092</v>
      </c>
      <c r="BX25" s="80">
        <v>0.54</v>
      </c>
      <c r="BY25" s="82">
        <v>1215.9</v>
      </c>
      <c r="CF25" s="80"/>
      <c r="CG25" s="80"/>
      <c r="CH25" s="80"/>
      <c r="CI25" s="80"/>
    </row>
    <row r="26" spans="1:87" ht="12.75">
      <c r="A26" s="77" t="s">
        <v>213</v>
      </c>
      <c r="B26" s="78" t="s">
        <v>7</v>
      </c>
      <c r="C26" s="79">
        <v>125</v>
      </c>
      <c r="D26" s="77" t="s">
        <v>220</v>
      </c>
      <c r="E26" s="78" t="s">
        <v>221</v>
      </c>
      <c r="F26" s="78" t="s">
        <v>32</v>
      </c>
      <c r="G26" s="78" t="s">
        <v>3</v>
      </c>
      <c r="H26" s="80">
        <v>99.7</v>
      </c>
      <c r="I26" s="81">
        <v>11.8</v>
      </c>
      <c r="J26" s="82">
        <v>1148.4</v>
      </c>
      <c r="K26" s="83">
        <v>15200</v>
      </c>
      <c r="L26" s="80">
        <v>1.37</v>
      </c>
      <c r="M26" s="78" t="s">
        <v>29</v>
      </c>
      <c r="N26" s="78">
        <v>0</v>
      </c>
      <c r="Q26" s="82">
        <v>11.8</v>
      </c>
      <c r="R26" s="82">
        <v>1425.1</v>
      </c>
      <c r="S26" s="80">
        <v>0.53</v>
      </c>
      <c r="T26" s="82">
        <v>177.9</v>
      </c>
      <c r="U26" s="82">
        <v>1415.8</v>
      </c>
      <c r="V26" s="80">
        <v>0.54</v>
      </c>
      <c r="W26" s="82">
        <v>337.9</v>
      </c>
      <c r="X26" s="82">
        <v>1039.3</v>
      </c>
      <c r="Y26" s="80">
        <v>0.73</v>
      </c>
      <c r="Z26" s="82">
        <v>458.4</v>
      </c>
      <c r="AA26" s="82">
        <v>284</v>
      </c>
      <c r="AB26" s="80">
        <v>2.68</v>
      </c>
      <c r="AC26" s="82">
        <v>473.3</v>
      </c>
      <c r="AD26" s="82">
        <v>250.8</v>
      </c>
      <c r="AE26" s="80">
        <v>3.03</v>
      </c>
      <c r="AF26" s="82">
        <v>485.7</v>
      </c>
      <c r="AG26" s="82">
        <v>241.5</v>
      </c>
      <c r="AH26" s="80">
        <v>3.15</v>
      </c>
      <c r="AI26" s="82">
        <v>497</v>
      </c>
      <c r="AJ26" s="82">
        <v>242.3</v>
      </c>
      <c r="AK26" s="80">
        <v>3.14</v>
      </c>
      <c r="AL26" s="82">
        <v>508.5</v>
      </c>
      <c r="AM26" s="82">
        <v>241.3</v>
      </c>
      <c r="AN26" s="80">
        <v>3.15</v>
      </c>
      <c r="AO26" s="82">
        <v>520</v>
      </c>
      <c r="AP26" s="82">
        <v>247.7</v>
      </c>
      <c r="AQ26" s="80">
        <v>3.07</v>
      </c>
      <c r="AR26" s="82">
        <v>531.8</v>
      </c>
      <c r="AS26" s="82">
        <v>249.8</v>
      </c>
      <c r="AT26" s="80">
        <v>3.05</v>
      </c>
      <c r="AU26" s="82">
        <v>543.6</v>
      </c>
      <c r="AV26" s="82">
        <v>393.6</v>
      </c>
      <c r="AW26" s="80">
        <v>1.93</v>
      </c>
      <c r="AX26" s="82">
        <v>572.4</v>
      </c>
      <c r="AY26" s="82">
        <v>565.6</v>
      </c>
      <c r="AZ26" s="80">
        <v>1.34</v>
      </c>
      <c r="BA26" s="82">
        <v>635.8</v>
      </c>
      <c r="BB26" s="82">
        <v>530.3</v>
      </c>
      <c r="BC26" s="80">
        <v>1.43</v>
      </c>
      <c r="BD26" s="82">
        <v>691.2</v>
      </c>
      <c r="BE26" s="82">
        <v>517.6</v>
      </c>
      <c r="BF26" s="80">
        <v>1.47</v>
      </c>
      <c r="BG26" s="82">
        <v>740.4</v>
      </c>
      <c r="BH26" s="82">
        <v>501.9</v>
      </c>
      <c r="BI26" s="80">
        <v>1.51</v>
      </c>
      <c r="BJ26" s="82">
        <v>785.8</v>
      </c>
      <c r="BK26" s="82">
        <v>499.4</v>
      </c>
      <c r="BL26" s="80">
        <v>1.52</v>
      </c>
      <c r="BM26" s="82">
        <v>829.3</v>
      </c>
      <c r="BN26" s="82">
        <v>510.3</v>
      </c>
      <c r="BO26" s="80">
        <v>1.49</v>
      </c>
      <c r="BP26" s="82">
        <v>874.9</v>
      </c>
      <c r="BQ26" s="82">
        <v>545.6</v>
      </c>
      <c r="BR26" s="80">
        <v>1.39</v>
      </c>
      <c r="BS26" s="82">
        <v>925.3</v>
      </c>
      <c r="BT26" s="82">
        <v>589.6</v>
      </c>
      <c r="BU26" s="80">
        <v>1.29</v>
      </c>
      <c r="BV26" s="82">
        <v>987.7</v>
      </c>
      <c r="BW26" s="82">
        <v>831.3</v>
      </c>
      <c r="BX26" s="80">
        <v>0.91</v>
      </c>
      <c r="BY26" s="82">
        <v>1148.4</v>
      </c>
      <c r="CF26" s="80"/>
      <c r="CG26" s="80"/>
      <c r="CH26" s="80"/>
      <c r="CI26" s="80"/>
    </row>
    <row r="27" spans="1:87" ht="12.75">
      <c r="A27" s="77" t="s">
        <v>222</v>
      </c>
      <c r="B27" s="78" t="s">
        <v>4</v>
      </c>
      <c r="C27" s="79">
        <v>246</v>
      </c>
      <c r="D27" s="77" t="s">
        <v>223</v>
      </c>
      <c r="E27" s="78" t="s">
        <v>224</v>
      </c>
      <c r="F27" s="78" t="s">
        <v>32</v>
      </c>
      <c r="G27" s="78" t="s">
        <v>3</v>
      </c>
      <c r="H27" s="77">
        <v>91.49</v>
      </c>
      <c r="I27" s="81">
        <v>17.4</v>
      </c>
      <c r="J27" s="82">
        <v>615.5</v>
      </c>
      <c r="K27" s="83">
        <v>6680</v>
      </c>
      <c r="L27" s="80">
        <v>1.47</v>
      </c>
      <c r="M27" s="78" t="s">
        <v>29</v>
      </c>
      <c r="N27" s="78">
        <v>0</v>
      </c>
      <c r="Q27" s="82">
        <v>17.4</v>
      </c>
      <c r="R27" s="82">
        <v>201.7</v>
      </c>
      <c r="S27" s="80">
        <v>1.66</v>
      </c>
      <c r="T27" s="82">
        <v>69.9</v>
      </c>
      <c r="U27" s="82">
        <v>172</v>
      </c>
      <c r="V27" s="80">
        <v>1.94</v>
      </c>
      <c r="W27" s="82">
        <v>100.1</v>
      </c>
      <c r="X27" s="82">
        <v>402</v>
      </c>
      <c r="Y27" s="80">
        <v>0.83</v>
      </c>
      <c r="Z27" s="82">
        <v>159.3</v>
      </c>
      <c r="AA27" s="82">
        <v>289.5</v>
      </c>
      <c r="AB27" s="80">
        <v>1.15</v>
      </c>
      <c r="AC27" s="82">
        <v>195.6</v>
      </c>
      <c r="AD27" s="82">
        <v>74</v>
      </c>
      <c r="AE27" s="80">
        <v>4.51</v>
      </c>
      <c r="AF27" s="82">
        <v>202.1</v>
      </c>
      <c r="AG27" s="82">
        <v>70.6</v>
      </c>
      <c r="AH27" s="80">
        <v>4.73</v>
      </c>
      <c r="AI27" s="82">
        <v>207.9</v>
      </c>
      <c r="AJ27" s="82">
        <v>71.6</v>
      </c>
      <c r="AK27" s="80">
        <v>4.66</v>
      </c>
      <c r="AL27" s="82">
        <v>213.9</v>
      </c>
      <c r="AM27" s="82">
        <v>70.6</v>
      </c>
      <c r="AN27" s="80">
        <v>4.73</v>
      </c>
      <c r="AO27" s="82">
        <v>219.8</v>
      </c>
      <c r="AP27" s="82">
        <v>70.5</v>
      </c>
      <c r="AQ27" s="80">
        <v>4.74</v>
      </c>
      <c r="AR27" s="82">
        <v>225.5</v>
      </c>
      <c r="AS27" s="82">
        <v>69.5</v>
      </c>
      <c r="AT27" s="80">
        <v>4.8</v>
      </c>
      <c r="AU27" s="82">
        <v>230.8</v>
      </c>
      <c r="AV27" s="82">
        <v>84</v>
      </c>
      <c r="AW27" s="80">
        <v>3.97</v>
      </c>
      <c r="AX27" s="82">
        <v>238.7</v>
      </c>
      <c r="AY27" s="82">
        <v>295.9</v>
      </c>
      <c r="AZ27" s="80">
        <v>1.13</v>
      </c>
      <c r="BA27" s="82">
        <v>274.8</v>
      </c>
      <c r="BB27" s="82">
        <v>314.3</v>
      </c>
      <c r="BC27" s="80">
        <v>1.06</v>
      </c>
      <c r="BD27" s="82">
        <v>311.3</v>
      </c>
      <c r="BE27" s="82">
        <v>313.2</v>
      </c>
      <c r="BF27" s="80">
        <v>1.07</v>
      </c>
      <c r="BG27" s="82">
        <v>346.6</v>
      </c>
      <c r="BH27" s="82">
        <v>316.2</v>
      </c>
      <c r="BI27" s="80">
        <v>1.06</v>
      </c>
      <c r="BJ27" s="82">
        <v>383.6</v>
      </c>
      <c r="BK27" s="82">
        <v>318.7</v>
      </c>
      <c r="BL27" s="80">
        <v>1.05</v>
      </c>
      <c r="BM27" s="82">
        <v>421.6</v>
      </c>
      <c r="BN27" s="82">
        <v>322.9</v>
      </c>
      <c r="BO27" s="80">
        <v>1.03</v>
      </c>
      <c r="BP27" s="82">
        <v>460.2</v>
      </c>
      <c r="BQ27" s="82">
        <v>324.8</v>
      </c>
      <c r="BR27" s="80">
        <v>1.03</v>
      </c>
      <c r="BS27" s="82">
        <v>498.9</v>
      </c>
      <c r="BT27" s="82">
        <v>333.5</v>
      </c>
      <c r="BU27" s="80">
        <v>1</v>
      </c>
      <c r="BV27" s="82">
        <v>535.9</v>
      </c>
      <c r="BW27" s="82">
        <v>428.6</v>
      </c>
      <c r="BX27" s="80">
        <v>0.78</v>
      </c>
      <c r="BY27" s="82">
        <v>615.5</v>
      </c>
      <c r="CF27" s="80"/>
      <c r="CG27" s="80"/>
      <c r="CH27" s="80"/>
      <c r="CI27" s="80"/>
    </row>
    <row r="28" spans="1:87" ht="12.75">
      <c r="A28" s="77" t="s">
        <v>10</v>
      </c>
      <c r="B28" s="78" t="s">
        <v>6</v>
      </c>
      <c r="C28" s="79">
        <v>521</v>
      </c>
      <c r="D28" s="77" t="s">
        <v>225</v>
      </c>
      <c r="E28" s="78" t="s">
        <v>226</v>
      </c>
      <c r="F28" s="78" t="s">
        <v>32</v>
      </c>
      <c r="G28" s="78" t="s">
        <v>3</v>
      </c>
      <c r="H28" s="77">
        <v>97.96</v>
      </c>
      <c r="I28" s="81">
        <v>42.9</v>
      </c>
      <c r="J28" s="82">
        <v>998.8</v>
      </c>
      <c r="K28" s="83">
        <v>2960</v>
      </c>
      <c r="L28" s="80">
        <v>0.67</v>
      </c>
      <c r="M28" s="78" t="s">
        <v>29</v>
      </c>
      <c r="N28" s="78">
        <v>0</v>
      </c>
      <c r="Q28" s="82">
        <v>42.9</v>
      </c>
      <c r="R28" s="82">
        <v>294.3</v>
      </c>
      <c r="S28" s="80">
        <v>0.5</v>
      </c>
      <c r="T28" s="82">
        <v>157.4</v>
      </c>
      <c r="U28" s="82">
        <v>222.7</v>
      </c>
      <c r="V28" s="80">
        <v>0.66</v>
      </c>
      <c r="W28" s="82">
        <v>211.1</v>
      </c>
      <c r="X28" s="82">
        <v>206.1</v>
      </c>
      <c r="Y28" s="80">
        <v>0.72</v>
      </c>
      <c r="Z28" s="82">
        <v>254</v>
      </c>
      <c r="AA28" s="82">
        <v>187.7</v>
      </c>
      <c r="AB28" s="80">
        <v>0.79</v>
      </c>
      <c r="AC28" s="82">
        <v>289.2</v>
      </c>
      <c r="AD28" s="82">
        <v>177.8</v>
      </c>
      <c r="AE28" s="80">
        <v>0.83</v>
      </c>
      <c r="AF28" s="82">
        <v>320</v>
      </c>
      <c r="AG28" s="82">
        <v>171.6</v>
      </c>
      <c r="AH28" s="80">
        <v>0.86</v>
      </c>
      <c r="AI28" s="82">
        <v>348.4</v>
      </c>
      <c r="AJ28" s="82">
        <v>166.5</v>
      </c>
      <c r="AK28" s="80">
        <v>0.89</v>
      </c>
      <c r="AL28" s="82">
        <v>375.4</v>
      </c>
      <c r="AM28" s="82">
        <v>161.6</v>
      </c>
      <c r="AN28" s="80">
        <v>0.92</v>
      </c>
      <c r="AO28" s="82">
        <v>401</v>
      </c>
      <c r="AP28" s="82">
        <v>162.3</v>
      </c>
      <c r="AQ28" s="80">
        <v>0.91</v>
      </c>
      <c r="AR28" s="82">
        <v>426.2</v>
      </c>
      <c r="AS28" s="82">
        <v>155.3</v>
      </c>
      <c r="AT28" s="80">
        <v>0.95</v>
      </c>
      <c r="AU28" s="82">
        <v>449.9</v>
      </c>
      <c r="AV28" s="82">
        <v>203.8</v>
      </c>
      <c r="AW28" s="80">
        <v>0.73</v>
      </c>
      <c r="AX28" s="82">
        <v>480.4</v>
      </c>
      <c r="AY28" s="82">
        <v>243.3</v>
      </c>
      <c r="AZ28" s="80">
        <v>0.61</v>
      </c>
      <c r="BA28" s="82">
        <v>517.2</v>
      </c>
      <c r="BB28" s="82">
        <v>248.7</v>
      </c>
      <c r="BC28" s="80">
        <v>0.59</v>
      </c>
      <c r="BD28" s="82">
        <v>556.2</v>
      </c>
      <c r="BE28" s="82">
        <v>253.2</v>
      </c>
      <c r="BF28" s="80">
        <v>0.58</v>
      </c>
      <c r="BG28" s="82">
        <v>597.8</v>
      </c>
      <c r="BH28" s="82">
        <v>134.3</v>
      </c>
      <c r="BI28" s="80">
        <v>1.1</v>
      </c>
      <c r="BJ28" s="82">
        <v>617.4</v>
      </c>
      <c r="BK28" s="82">
        <v>72.4</v>
      </c>
      <c r="BL28" s="80">
        <v>2.04</v>
      </c>
      <c r="BM28" s="82">
        <v>624.6</v>
      </c>
      <c r="BN28" s="82">
        <v>72</v>
      </c>
      <c r="BO28" s="80">
        <v>2.05</v>
      </c>
      <c r="BP28" s="82">
        <v>631.3</v>
      </c>
      <c r="BQ28" s="82">
        <v>307.5</v>
      </c>
      <c r="BR28" s="80">
        <v>0.48</v>
      </c>
      <c r="BS28" s="82">
        <v>683.6</v>
      </c>
      <c r="BT28" s="82">
        <v>419.9</v>
      </c>
      <c r="BU28" s="80">
        <v>0.35</v>
      </c>
      <c r="BV28" s="82">
        <v>771.5</v>
      </c>
      <c r="BW28" s="82">
        <v>571.6</v>
      </c>
      <c r="BX28" s="80">
        <v>0.26</v>
      </c>
      <c r="BY28" s="82">
        <v>998.8</v>
      </c>
      <c r="CF28" s="80"/>
      <c r="CG28" s="80"/>
      <c r="CH28" s="80"/>
      <c r="CI28" s="80"/>
    </row>
    <row r="29" spans="1:87" ht="12.75">
      <c r="A29" s="77" t="s">
        <v>10</v>
      </c>
      <c r="B29" s="78" t="s">
        <v>4</v>
      </c>
      <c r="C29" s="79">
        <v>97</v>
      </c>
      <c r="D29" s="77" t="s">
        <v>227</v>
      </c>
      <c r="E29" s="78" t="s">
        <v>228</v>
      </c>
      <c r="F29" s="78" t="s">
        <v>32</v>
      </c>
      <c r="G29" s="78" t="s">
        <v>3</v>
      </c>
      <c r="H29" s="80">
        <v>234.22</v>
      </c>
      <c r="I29" s="81">
        <v>108</v>
      </c>
      <c r="J29" s="82">
        <v>718</v>
      </c>
      <c r="K29" s="83">
        <v>2650</v>
      </c>
      <c r="L29" s="80">
        <v>1.15</v>
      </c>
      <c r="M29" s="78" t="s">
        <v>29</v>
      </c>
      <c r="N29" s="78">
        <v>0</v>
      </c>
      <c r="Q29" s="82">
        <v>108.3</v>
      </c>
      <c r="R29" s="82">
        <v>328.8</v>
      </c>
      <c r="S29" s="80">
        <v>0.4</v>
      </c>
      <c r="T29" s="82">
        <v>338</v>
      </c>
      <c r="U29" s="82">
        <v>196.1</v>
      </c>
      <c r="V29" s="80">
        <v>0.68</v>
      </c>
      <c r="W29" s="82">
        <v>378</v>
      </c>
      <c r="X29" s="82">
        <v>170.2</v>
      </c>
      <c r="Y29" s="80">
        <v>0.78</v>
      </c>
      <c r="Z29" s="82">
        <v>410.1</v>
      </c>
      <c r="AA29" s="82">
        <v>156.8</v>
      </c>
      <c r="AB29" s="80">
        <v>0.85</v>
      </c>
      <c r="AC29" s="82">
        <v>439.5</v>
      </c>
      <c r="AD29" s="82">
        <v>147.1</v>
      </c>
      <c r="AE29" s="80">
        <v>0.9</v>
      </c>
      <c r="AF29" s="82">
        <v>466.9</v>
      </c>
      <c r="AG29" s="82">
        <v>142</v>
      </c>
      <c r="AH29" s="80">
        <v>0.93</v>
      </c>
      <c r="AI29" s="82">
        <v>492.9</v>
      </c>
      <c r="AJ29" s="82">
        <v>134.6</v>
      </c>
      <c r="AK29" s="80">
        <v>0.98</v>
      </c>
      <c r="AL29" s="82">
        <v>516.7</v>
      </c>
      <c r="AM29" s="82">
        <v>132</v>
      </c>
      <c r="AN29" s="80">
        <v>1</v>
      </c>
      <c r="AO29" s="82">
        <v>539.3</v>
      </c>
      <c r="AP29" s="82">
        <v>117.5</v>
      </c>
      <c r="AQ29" s="80">
        <v>1.13</v>
      </c>
      <c r="AR29" s="82">
        <v>557.6</v>
      </c>
      <c r="AS29" s="82">
        <v>27.5</v>
      </c>
      <c r="AT29" s="80">
        <v>4.81</v>
      </c>
      <c r="AU29" s="82">
        <v>560.6</v>
      </c>
      <c r="AV29" s="82">
        <v>25.5</v>
      </c>
      <c r="AW29" s="80">
        <v>5.19</v>
      </c>
      <c r="AX29" s="82">
        <v>563.3</v>
      </c>
      <c r="AY29" s="82">
        <v>25.2</v>
      </c>
      <c r="AZ29" s="80">
        <v>5.25</v>
      </c>
      <c r="BA29" s="82">
        <v>565.9</v>
      </c>
      <c r="BB29" s="82">
        <v>24.4</v>
      </c>
      <c r="BC29" s="80">
        <v>5.42</v>
      </c>
      <c r="BD29" s="82">
        <v>568.4</v>
      </c>
      <c r="BE29" s="82">
        <v>25.4</v>
      </c>
      <c r="BF29" s="80">
        <v>5.22</v>
      </c>
      <c r="BG29" s="82">
        <v>571.1</v>
      </c>
      <c r="BH29" s="82">
        <v>27.4</v>
      </c>
      <c r="BI29" s="80">
        <v>4.84</v>
      </c>
      <c r="BJ29" s="82">
        <v>574.2</v>
      </c>
      <c r="BK29" s="82">
        <v>33.4</v>
      </c>
      <c r="BL29" s="80">
        <v>3.97</v>
      </c>
      <c r="BM29" s="82">
        <v>579.1</v>
      </c>
      <c r="BN29" s="82">
        <v>122.2</v>
      </c>
      <c r="BO29" s="80">
        <v>1.08</v>
      </c>
      <c r="BP29" s="82">
        <v>603.7</v>
      </c>
      <c r="BQ29" s="82">
        <v>136</v>
      </c>
      <c r="BR29" s="80">
        <v>0.97</v>
      </c>
      <c r="BS29" s="82">
        <v>631.4</v>
      </c>
      <c r="BT29" s="82">
        <v>143.5</v>
      </c>
      <c r="BU29" s="80">
        <v>0.92</v>
      </c>
      <c r="BV29" s="82">
        <v>661.3</v>
      </c>
      <c r="BW29" s="82">
        <v>179.5</v>
      </c>
      <c r="BX29" s="80">
        <v>0.74</v>
      </c>
      <c r="BY29" s="82">
        <v>717.8</v>
      </c>
      <c r="CF29" s="80"/>
      <c r="CG29" s="80"/>
      <c r="CH29" s="80"/>
      <c r="CI29" s="80"/>
    </row>
    <row r="30" spans="1:87" ht="12.75">
      <c r="A30" s="77" t="s">
        <v>10</v>
      </c>
      <c r="B30" s="78" t="s">
        <v>4</v>
      </c>
      <c r="C30" s="79">
        <v>97</v>
      </c>
      <c r="D30" s="77" t="s">
        <v>225</v>
      </c>
      <c r="E30" s="78" t="s">
        <v>229</v>
      </c>
      <c r="F30" s="78" t="s">
        <v>32</v>
      </c>
      <c r="G30" s="78" t="s">
        <v>3</v>
      </c>
      <c r="H30" s="77">
        <v>90.91</v>
      </c>
      <c r="I30" s="81">
        <v>245.6</v>
      </c>
      <c r="J30" s="82">
        <v>738.1</v>
      </c>
      <c r="K30" s="83">
        <v>6800</v>
      </c>
      <c r="L30" s="80">
        <v>2.29</v>
      </c>
      <c r="M30" s="78" t="s">
        <v>29</v>
      </c>
      <c r="N30" s="78">
        <v>0</v>
      </c>
      <c r="Q30" s="82">
        <v>245.6</v>
      </c>
      <c r="R30" s="82">
        <v>358.9</v>
      </c>
      <c r="S30" s="80">
        <v>0.95</v>
      </c>
      <c r="T30" s="82">
        <v>349.6</v>
      </c>
      <c r="U30" s="82">
        <v>260.2</v>
      </c>
      <c r="V30" s="80">
        <v>1.31</v>
      </c>
      <c r="W30" s="82">
        <v>390.8</v>
      </c>
      <c r="X30" s="82">
        <v>255</v>
      </c>
      <c r="Y30" s="80">
        <v>1.33</v>
      </c>
      <c r="Z30" s="82">
        <v>432.9</v>
      </c>
      <c r="AA30" s="82">
        <v>262</v>
      </c>
      <c r="AB30" s="80">
        <v>1.3</v>
      </c>
      <c r="AC30" s="82">
        <v>480.1</v>
      </c>
      <c r="AD30" s="82">
        <v>250</v>
      </c>
      <c r="AE30" s="80">
        <v>1.36</v>
      </c>
      <c r="AF30" s="82">
        <v>528.4</v>
      </c>
      <c r="AG30" s="82">
        <v>59.7</v>
      </c>
      <c r="AH30" s="80">
        <v>5.7</v>
      </c>
      <c r="AI30" s="82">
        <v>532.4</v>
      </c>
      <c r="AJ30" s="82">
        <v>50.9</v>
      </c>
      <c r="AK30" s="80">
        <v>6.69</v>
      </c>
      <c r="AL30" s="82">
        <v>535.7</v>
      </c>
      <c r="AM30" s="82">
        <v>47.5</v>
      </c>
      <c r="AN30" s="80">
        <v>7.16</v>
      </c>
      <c r="AO30" s="82">
        <v>538.8</v>
      </c>
      <c r="AP30" s="82">
        <v>47.7</v>
      </c>
      <c r="AQ30" s="80">
        <v>7.13</v>
      </c>
      <c r="AR30" s="82">
        <v>541.9</v>
      </c>
      <c r="AS30" s="82">
        <v>46.3</v>
      </c>
      <c r="AT30" s="80">
        <v>7.35</v>
      </c>
      <c r="AU30" s="82">
        <v>544.8</v>
      </c>
      <c r="AV30" s="82">
        <v>46.4</v>
      </c>
      <c r="AW30" s="80">
        <v>7.32</v>
      </c>
      <c r="AX30" s="82">
        <v>547.8</v>
      </c>
      <c r="AY30" s="82">
        <v>46.8</v>
      </c>
      <c r="AZ30" s="80">
        <v>7.27</v>
      </c>
      <c r="BA30" s="82">
        <v>550.8</v>
      </c>
      <c r="BB30" s="82">
        <v>45.9</v>
      </c>
      <c r="BC30" s="80">
        <v>7.41</v>
      </c>
      <c r="BD30" s="82">
        <v>553.7</v>
      </c>
      <c r="BE30" s="82">
        <v>48.5</v>
      </c>
      <c r="BF30" s="80">
        <v>7</v>
      </c>
      <c r="BG30" s="82">
        <v>556.8</v>
      </c>
      <c r="BH30" s="82">
        <v>53.1</v>
      </c>
      <c r="BI30" s="80">
        <v>6.4</v>
      </c>
      <c r="BJ30" s="82">
        <v>560.2</v>
      </c>
      <c r="BK30" s="82">
        <v>89.7</v>
      </c>
      <c r="BL30" s="80">
        <v>3.79</v>
      </c>
      <c r="BM30" s="82">
        <v>569.4</v>
      </c>
      <c r="BN30" s="82">
        <v>269.9</v>
      </c>
      <c r="BO30" s="80">
        <v>1.26</v>
      </c>
      <c r="BP30" s="82">
        <v>619.8</v>
      </c>
      <c r="BQ30" s="82">
        <v>242.6</v>
      </c>
      <c r="BR30" s="80">
        <v>1.4</v>
      </c>
      <c r="BS30" s="82">
        <v>660.4</v>
      </c>
      <c r="BT30" s="82">
        <v>232.4</v>
      </c>
      <c r="BU30" s="80">
        <v>1.46</v>
      </c>
      <c r="BV30" s="82">
        <v>692.8</v>
      </c>
      <c r="BW30" s="82">
        <v>255.9</v>
      </c>
      <c r="BX30" s="80">
        <v>1.33</v>
      </c>
      <c r="BY30" s="82">
        <v>738.1</v>
      </c>
      <c r="CF30" s="80"/>
      <c r="CG30" s="80"/>
      <c r="CH30" s="80"/>
      <c r="CI30" s="80"/>
    </row>
    <row r="31" spans="1:87" ht="12.75">
      <c r="A31" s="77" t="s">
        <v>230</v>
      </c>
      <c r="B31" s="78" t="s">
        <v>4</v>
      </c>
      <c r="C31" s="79">
        <v>49</v>
      </c>
      <c r="D31" s="77" t="s">
        <v>231</v>
      </c>
      <c r="E31" s="78" t="s">
        <v>232</v>
      </c>
      <c r="F31" s="78" t="s">
        <v>32</v>
      </c>
      <c r="G31" s="78" t="s">
        <v>3</v>
      </c>
      <c r="H31" s="77">
        <v>89.06</v>
      </c>
      <c r="I31" s="81">
        <v>-36.3</v>
      </c>
      <c r="J31" s="82">
        <v>749.5</v>
      </c>
      <c r="K31" s="77">
        <v>22400</v>
      </c>
      <c r="L31" s="77">
        <v>2.19</v>
      </c>
      <c r="M31" s="78" t="s">
        <v>29</v>
      </c>
      <c r="N31" s="78">
        <v>0</v>
      </c>
      <c r="Q31" s="82">
        <v>-36.3</v>
      </c>
      <c r="R31" s="82">
        <v>617.1</v>
      </c>
      <c r="S31" s="80">
        <v>1.81</v>
      </c>
      <c r="T31" s="82">
        <v>73.4</v>
      </c>
      <c r="U31" s="82">
        <v>430.9</v>
      </c>
      <c r="V31" s="80">
        <v>2.6</v>
      </c>
      <c r="W31" s="82">
        <v>110.5</v>
      </c>
      <c r="X31" s="82">
        <v>396.5</v>
      </c>
      <c r="Y31" s="80">
        <v>2.82</v>
      </c>
      <c r="Z31" s="82">
        <v>143.5</v>
      </c>
      <c r="AA31" s="82">
        <v>390.5</v>
      </c>
      <c r="AB31" s="80">
        <v>2.87</v>
      </c>
      <c r="AC31" s="82">
        <v>176.4</v>
      </c>
      <c r="AD31" s="82">
        <v>384.2</v>
      </c>
      <c r="AE31" s="80">
        <v>2.92</v>
      </c>
      <c r="AF31" s="82">
        <v>203.1</v>
      </c>
      <c r="AG31" s="82">
        <v>338.2</v>
      </c>
      <c r="AH31" s="80">
        <v>3.31</v>
      </c>
      <c r="AI31" s="82">
        <v>221.5</v>
      </c>
      <c r="AJ31" s="82">
        <v>331</v>
      </c>
      <c r="AK31" s="80">
        <v>3.38</v>
      </c>
      <c r="AL31" s="82">
        <v>239.7</v>
      </c>
      <c r="AM31" s="82">
        <v>332.1</v>
      </c>
      <c r="AN31" s="80">
        <v>3.37</v>
      </c>
      <c r="AO31" s="82">
        <v>257.9</v>
      </c>
      <c r="AP31" s="82">
        <v>337</v>
      </c>
      <c r="AQ31" s="80">
        <v>3.32</v>
      </c>
      <c r="AR31" s="82">
        <v>276.6</v>
      </c>
      <c r="AS31" s="82">
        <v>327.4</v>
      </c>
      <c r="AT31" s="80">
        <v>3.42</v>
      </c>
      <c r="AU31" s="82">
        <v>294.1</v>
      </c>
      <c r="AV31" s="82">
        <v>319.1</v>
      </c>
      <c r="AW31" s="80">
        <v>3.51</v>
      </c>
      <c r="AX31" s="82">
        <v>310.7</v>
      </c>
      <c r="AY31" s="82">
        <v>320.8</v>
      </c>
      <c r="AZ31" s="80">
        <v>3.49</v>
      </c>
      <c r="BA31" s="82">
        <v>327.4</v>
      </c>
      <c r="BB31" s="82">
        <v>319.9</v>
      </c>
      <c r="BC31" s="80">
        <v>3.5</v>
      </c>
      <c r="BD31" s="82">
        <v>343.7</v>
      </c>
      <c r="BE31" s="82">
        <v>306.8</v>
      </c>
      <c r="BF31" s="80">
        <v>3.65</v>
      </c>
      <c r="BG31" s="82">
        <v>358.9</v>
      </c>
      <c r="BH31" s="82">
        <v>312</v>
      </c>
      <c r="BI31" s="80">
        <v>3.59</v>
      </c>
      <c r="BJ31" s="82">
        <v>373.9</v>
      </c>
      <c r="BK31" s="82">
        <v>320.7</v>
      </c>
      <c r="BL31" s="80">
        <v>3.49</v>
      </c>
      <c r="BM31" s="82">
        <v>389.6</v>
      </c>
      <c r="BN31" s="82">
        <v>926.8</v>
      </c>
      <c r="BO31" s="80">
        <v>1.21</v>
      </c>
      <c r="BP31" s="82">
        <v>457.1</v>
      </c>
      <c r="BQ31" s="82">
        <v>1098.3</v>
      </c>
      <c r="BR31" s="80">
        <v>1.02</v>
      </c>
      <c r="BS31" s="82">
        <v>539.6</v>
      </c>
      <c r="BT31" s="82">
        <v>1103.8</v>
      </c>
      <c r="BU31" s="80">
        <v>1.01</v>
      </c>
      <c r="BV31" s="82">
        <v>621.4</v>
      </c>
      <c r="BW31" s="82">
        <v>1315.9</v>
      </c>
      <c r="BX31" s="80">
        <v>0.85</v>
      </c>
      <c r="BY31" s="82">
        <v>749.5</v>
      </c>
      <c r="CF31" s="80"/>
      <c r="CG31" s="80"/>
      <c r="CH31" s="80"/>
      <c r="CI31" s="80"/>
    </row>
    <row r="32" spans="1:87" ht="12.75">
      <c r="A32" s="77" t="s">
        <v>230</v>
      </c>
      <c r="B32" s="78" t="s">
        <v>7</v>
      </c>
      <c r="C32" s="79">
        <v>36</v>
      </c>
      <c r="D32" s="77" t="s">
        <v>218</v>
      </c>
      <c r="E32" s="78" t="s">
        <v>234</v>
      </c>
      <c r="F32" s="78" t="s">
        <v>32</v>
      </c>
      <c r="G32" s="78" t="s">
        <v>3</v>
      </c>
      <c r="H32" s="77">
        <v>22.73</v>
      </c>
      <c r="I32" s="81">
        <v>-47.1</v>
      </c>
      <c r="J32" s="82">
        <v>522.7</v>
      </c>
      <c r="K32" s="83">
        <v>14100</v>
      </c>
      <c r="L32" s="80">
        <v>2</v>
      </c>
      <c r="M32" s="78" t="s">
        <v>29</v>
      </c>
      <c r="N32" s="78">
        <v>0</v>
      </c>
      <c r="Q32" s="82">
        <v>-47.1</v>
      </c>
      <c r="R32" s="82">
        <v>540.2</v>
      </c>
      <c r="S32" s="80">
        <v>1.31</v>
      </c>
      <c r="T32" s="82">
        <v>19.2</v>
      </c>
      <c r="U32" s="82">
        <v>436</v>
      </c>
      <c r="V32" s="80">
        <v>1.62</v>
      </c>
      <c r="W32" s="82">
        <v>58</v>
      </c>
      <c r="X32" s="82">
        <v>437</v>
      </c>
      <c r="Y32" s="80">
        <v>1.61</v>
      </c>
      <c r="Z32" s="82">
        <v>95.3</v>
      </c>
      <c r="AA32" s="82">
        <v>429.8</v>
      </c>
      <c r="AB32" s="80">
        <v>1.64</v>
      </c>
      <c r="AC32" s="82">
        <v>133.4</v>
      </c>
      <c r="AD32" s="82">
        <v>435.2</v>
      </c>
      <c r="AE32" s="80">
        <v>1.62</v>
      </c>
      <c r="AF32" s="82">
        <v>173.6</v>
      </c>
      <c r="AG32" s="82">
        <v>446.3</v>
      </c>
      <c r="AH32" s="80">
        <v>1.58</v>
      </c>
      <c r="AI32" s="82">
        <v>214.9</v>
      </c>
      <c r="AJ32" s="82">
        <v>407.3</v>
      </c>
      <c r="AK32" s="80">
        <v>1.73</v>
      </c>
      <c r="AL32" s="82">
        <v>248.9</v>
      </c>
      <c r="AM32" s="82">
        <v>393.3</v>
      </c>
      <c r="AN32" s="80">
        <v>1.79</v>
      </c>
      <c r="AO32" s="82">
        <v>278.5</v>
      </c>
      <c r="AP32" s="82">
        <v>381</v>
      </c>
      <c r="AQ32" s="80">
        <v>1.85</v>
      </c>
      <c r="AR32" s="82">
        <v>306.9</v>
      </c>
      <c r="AS32" s="82">
        <v>426.3</v>
      </c>
      <c r="AT32" s="80">
        <v>1.65</v>
      </c>
      <c r="AU32" s="82">
        <v>339.1</v>
      </c>
      <c r="AV32" s="82">
        <v>542.7</v>
      </c>
      <c r="AW32" s="80">
        <v>1.3</v>
      </c>
      <c r="AX32" s="82">
        <v>378.8</v>
      </c>
      <c r="AY32" s="82">
        <v>220.1</v>
      </c>
      <c r="AZ32" s="80">
        <v>3.2</v>
      </c>
      <c r="BA32" s="82">
        <v>389.4</v>
      </c>
      <c r="BB32" s="82">
        <v>214</v>
      </c>
      <c r="BC32" s="80">
        <v>3.29</v>
      </c>
      <c r="BD32" s="82">
        <v>399.9</v>
      </c>
      <c r="BE32" s="82">
        <v>219.4</v>
      </c>
      <c r="BF32" s="80">
        <v>3.21</v>
      </c>
      <c r="BG32" s="82">
        <v>410.8</v>
      </c>
      <c r="BH32" s="82">
        <v>220.8</v>
      </c>
      <c r="BI32" s="80">
        <v>3.19</v>
      </c>
      <c r="BJ32" s="82">
        <v>421.8</v>
      </c>
      <c r="BK32" s="82">
        <v>209.2</v>
      </c>
      <c r="BL32" s="80">
        <v>3.37</v>
      </c>
      <c r="BM32" s="82">
        <v>430.9</v>
      </c>
      <c r="BN32" s="82">
        <v>198.2</v>
      </c>
      <c r="BO32" s="80">
        <v>3.56</v>
      </c>
      <c r="BP32" s="82">
        <v>439.2</v>
      </c>
      <c r="BQ32" s="82">
        <v>199.1</v>
      </c>
      <c r="BR32" s="80">
        <v>3.54</v>
      </c>
      <c r="BS32" s="82">
        <v>447.2</v>
      </c>
      <c r="BT32" s="82">
        <v>220.7</v>
      </c>
      <c r="BU32" s="80">
        <v>3.19</v>
      </c>
      <c r="BV32" s="82">
        <v>456.3</v>
      </c>
      <c r="BW32" s="82">
        <v>489</v>
      </c>
      <c r="BX32" s="80">
        <v>1.44</v>
      </c>
      <c r="BY32" s="82">
        <v>522.7</v>
      </c>
      <c r="CF32" s="80"/>
      <c r="CG32" s="80"/>
      <c r="CH32" s="80"/>
      <c r="CI32" s="80"/>
    </row>
    <row r="33" spans="1:87" ht="12.75">
      <c r="A33" s="77" t="s">
        <v>230</v>
      </c>
      <c r="B33" s="78" t="s">
        <v>7</v>
      </c>
      <c r="C33" s="79">
        <v>102</v>
      </c>
      <c r="D33" s="77" t="s">
        <v>175</v>
      </c>
      <c r="E33" s="78" t="s">
        <v>235</v>
      </c>
      <c r="F33" s="78" t="s">
        <v>32</v>
      </c>
      <c r="G33" s="78" t="s">
        <v>3</v>
      </c>
      <c r="H33" s="77">
        <v>97.93</v>
      </c>
      <c r="I33" s="81">
        <v>23.3</v>
      </c>
      <c r="J33" s="82">
        <v>1461.2</v>
      </c>
      <c r="K33" s="83">
        <v>6160</v>
      </c>
      <c r="L33" s="80">
        <v>0.75</v>
      </c>
      <c r="M33" s="78" t="s">
        <v>29</v>
      </c>
      <c r="N33" s="78">
        <v>0</v>
      </c>
      <c r="Q33" s="82">
        <v>23.3</v>
      </c>
      <c r="R33" s="82">
        <v>572.3</v>
      </c>
      <c r="S33" s="80">
        <v>0.54</v>
      </c>
      <c r="T33" s="82">
        <v>160.8</v>
      </c>
      <c r="U33" s="82">
        <v>495.9</v>
      </c>
      <c r="V33" s="80">
        <v>0.62</v>
      </c>
      <c r="W33" s="82">
        <v>254</v>
      </c>
      <c r="X33" s="82">
        <v>469.2</v>
      </c>
      <c r="Y33" s="80">
        <v>0.66</v>
      </c>
      <c r="Z33" s="82">
        <v>334.2</v>
      </c>
      <c r="AA33" s="82">
        <v>443.8</v>
      </c>
      <c r="AB33" s="80">
        <v>0.69</v>
      </c>
      <c r="AC33" s="82">
        <v>406.8</v>
      </c>
      <c r="AD33" s="82">
        <v>466.6</v>
      </c>
      <c r="AE33" s="80">
        <v>0.66</v>
      </c>
      <c r="AF33" s="82">
        <v>488.2</v>
      </c>
      <c r="AG33" s="82">
        <v>379.6</v>
      </c>
      <c r="AH33" s="80">
        <v>0.81</v>
      </c>
      <c r="AI33" s="82">
        <v>532.8</v>
      </c>
      <c r="AJ33" s="82">
        <v>396.9</v>
      </c>
      <c r="AK33" s="80">
        <v>0.78</v>
      </c>
      <c r="AL33" s="82">
        <v>585.1</v>
      </c>
      <c r="AM33" s="82">
        <v>463.5</v>
      </c>
      <c r="AN33" s="80">
        <v>0.66</v>
      </c>
      <c r="AO33" s="82">
        <v>665.2</v>
      </c>
      <c r="AP33" s="82">
        <v>479.1</v>
      </c>
      <c r="AQ33" s="80">
        <v>0.64</v>
      </c>
      <c r="AR33" s="82">
        <v>753.1</v>
      </c>
      <c r="AS33" s="82">
        <v>345.1</v>
      </c>
      <c r="AT33" s="80">
        <v>0.89</v>
      </c>
      <c r="AU33" s="82">
        <v>823.7</v>
      </c>
      <c r="AV33" s="82">
        <v>122.8</v>
      </c>
      <c r="AW33" s="80">
        <v>2.51</v>
      </c>
      <c r="AX33" s="82">
        <v>838.9</v>
      </c>
      <c r="AY33" s="82">
        <v>124.1</v>
      </c>
      <c r="AZ33" s="80">
        <v>2.48</v>
      </c>
      <c r="BA33" s="82">
        <v>854.1</v>
      </c>
      <c r="BB33" s="82">
        <v>127.5</v>
      </c>
      <c r="BC33" s="80">
        <v>2.42</v>
      </c>
      <c r="BD33" s="82">
        <v>870.1</v>
      </c>
      <c r="BE33" s="82">
        <v>456</v>
      </c>
      <c r="BF33" s="80">
        <v>0.68</v>
      </c>
      <c r="BG33" s="82">
        <v>947.4</v>
      </c>
      <c r="BH33" s="82">
        <v>450.2</v>
      </c>
      <c r="BI33" s="80">
        <v>0.68</v>
      </c>
      <c r="BJ33" s="82">
        <v>1021.7</v>
      </c>
      <c r="BK33" s="82">
        <v>442.7</v>
      </c>
      <c r="BL33" s="80">
        <v>0.7</v>
      </c>
      <c r="BM33" s="82">
        <v>1093.3</v>
      </c>
      <c r="BN33" s="82">
        <v>443.9</v>
      </c>
      <c r="BO33" s="80">
        <v>0.69</v>
      </c>
      <c r="BP33" s="82">
        <v>1165.4</v>
      </c>
      <c r="BQ33" s="82">
        <v>463.9</v>
      </c>
      <c r="BR33" s="80">
        <v>0.66</v>
      </c>
      <c r="BS33" s="82">
        <v>1244.2</v>
      </c>
      <c r="BT33" s="82">
        <v>467.8</v>
      </c>
      <c r="BU33" s="80">
        <v>0.66</v>
      </c>
      <c r="BV33" s="82">
        <v>1326.7</v>
      </c>
      <c r="BW33" s="82">
        <v>571.5</v>
      </c>
      <c r="BX33" s="80">
        <v>0.54</v>
      </c>
      <c r="BY33" s="82">
        <v>1461.2</v>
      </c>
      <c r="CF33" s="80"/>
      <c r="CG33" s="80"/>
      <c r="CH33" s="80"/>
      <c r="CI33" s="80"/>
    </row>
    <row r="34" spans="1:87" ht="12.75">
      <c r="A34" s="77" t="s">
        <v>230</v>
      </c>
      <c r="B34" s="78" t="s">
        <v>7</v>
      </c>
      <c r="C34" s="79">
        <v>112</v>
      </c>
      <c r="D34" s="77" t="s">
        <v>231</v>
      </c>
      <c r="E34" s="78" t="s">
        <v>236</v>
      </c>
      <c r="F34" s="78" t="s">
        <v>32</v>
      </c>
      <c r="G34" s="78" t="s">
        <v>3</v>
      </c>
      <c r="H34" s="80">
        <v>89.88</v>
      </c>
      <c r="I34" s="81">
        <v>101.7</v>
      </c>
      <c r="J34" s="82">
        <v>506.1</v>
      </c>
      <c r="K34" s="83">
        <v>18500</v>
      </c>
      <c r="L34" s="80">
        <v>4.38</v>
      </c>
      <c r="M34" s="78" t="s">
        <v>29</v>
      </c>
      <c r="N34" s="78">
        <v>5</v>
      </c>
      <c r="Q34" s="82">
        <v>101.7</v>
      </c>
      <c r="R34" s="82">
        <v>499.9</v>
      </c>
      <c r="S34" s="80">
        <v>1.85</v>
      </c>
      <c r="T34" s="82">
        <v>181.5</v>
      </c>
      <c r="U34" s="82">
        <v>194.3</v>
      </c>
      <c r="V34" s="80">
        <v>4.76</v>
      </c>
      <c r="W34" s="82">
        <v>193.6</v>
      </c>
      <c r="X34" s="82">
        <v>173.1</v>
      </c>
      <c r="Y34" s="80">
        <v>5.34</v>
      </c>
      <c r="Z34" s="82">
        <v>203.1</v>
      </c>
      <c r="AA34" s="82">
        <v>163.3</v>
      </c>
      <c r="AB34" s="80">
        <v>5.66</v>
      </c>
      <c r="AC34" s="82">
        <v>211.3</v>
      </c>
      <c r="AD34" s="82">
        <v>156.2</v>
      </c>
      <c r="AE34" s="80">
        <v>5.92</v>
      </c>
      <c r="AF34" s="82">
        <v>218.6</v>
      </c>
      <c r="AG34" s="82">
        <v>151.8</v>
      </c>
      <c r="AH34" s="80">
        <v>6.09</v>
      </c>
      <c r="AI34" s="82">
        <v>225.3</v>
      </c>
      <c r="AJ34" s="82">
        <v>143.6</v>
      </c>
      <c r="AK34" s="80">
        <v>6.44</v>
      </c>
      <c r="AL34" s="82">
        <v>231.3</v>
      </c>
      <c r="AM34" s="82">
        <v>142.5</v>
      </c>
      <c r="AN34" s="80">
        <v>6.49</v>
      </c>
      <c r="AO34" s="82">
        <v>237.2</v>
      </c>
      <c r="AP34" s="82">
        <v>140.6</v>
      </c>
      <c r="AQ34" s="80">
        <v>6.58</v>
      </c>
      <c r="AR34" s="82">
        <v>242.9</v>
      </c>
      <c r="AS34" s="82">
        <v>140.2</v>
      </c>
      <c r="AT34" s="80">
        <v>6.6</v>
      </c>
      <c r="AU34" s="82">
        <v>248.7</v>
      </c>
      <c r="AV34" s="82">
        <v>140.1</v>
      </c>
      <c r="AW34" s="80">
        <v>6.6</v>
      </c>
      <c r="AX34" s="82">
        <v>254.5</v>
      </c>
      <c r="AY34" s="82">
        <v>139.7</v>
      </c>
      <c r="AZ34" s="80">
        <v>6.62</v>
      </c>
      <c r="BA34" s="82">
        <v>260.3</v>
      </c>
      <c r="BB34" s="82">
        <v>141.1</v>
      </c>
      <c r="BC34" s="80">
        <v>6.56</v>
      </c>
      <c r="BD34" s="82">
        <v>266.1</v>
      </c>
      <c r="BE34" s="82">
        <v>139.9</v>
      </c>
      <c r="BF34" s="80">
        <v>6.61</v>
      </c>
      <c r="BG34" s="82">
        <v>271.9</v>
      </c>
      <c r="BH34" s="82">
        <v>142.5</v>
      </c>
      <c r="BI34" s="80">
        <v>6.49</v>
      </c>
      <c r="BJ34" s="82">
        <v>277.8</v>
      </c>
      <c r="BK34" s="82">
        <v>145.5</v>
      </c>
      <c r="BL34" s="80">
        <v>6.36</v>
      </c>
      <c r="BM34" s="82">
        <v>283.9</v>
      </c>
      <c r="BN34" s="82">
        <v>152</v>
      </c>
      <c r="BO34" s="80">
        <v>6.09</v>
      </c>
      <c r="BP34" s="82">
        <v>290.2</v>
      </c>
      <c r="BQ34" s="82">
        <v>166.5</v>
      </c>
      <c r="BR34" s="80">
        <v>5.56</v>
      </c>
      <c r="BS34" s="82">
        <v>297.4</v>
      </c>
      <c r="BT34" s="82">
        <v>190.3</v>
      </c>
      <c r="BU34" s="80">
        <v>4.86</v>
      </c>
      <c r="BV34" s="82">
        <v>307.5</v>
      </c>
      <c r="BW34" s="82">
        <v>960.3</v>
      </c>
      <c r="BX34" s="80">
        <v>0.96</v>
      </c>
      <c r="BY34" s="82">
        <v>506.1</v>
      </c>
      <c r="CF34" s="80"/>
      <c r="CG34" s="80"/>
      <c r="CH34" s="80"/>
      <c r="CI34" s="80"/>
    </row>
    <row r="35" spans="1:87" ht="12.75">
      <c r="A35" s="77" t="s">
        <v>230</v>
      </c>
      <c r="B35" s="78" t="s">
        <v>7</v>
      </c>
      <c r="C35" s="79">
        <v>263</v>
      </c>
      <c r="D35" s="77" t="s">
        <v>231</v>
      </c>
      <c r="E35" s="78" t="s">
        <v>237</v>
      </c>
      <c r="F35" s="78" t="s">
        <v>32</v>
      </c>
      <c r="G35" s="78" t="s">
        <v>3</v>
      </c>
      <c r="H35" s="80">
        <v>22.65</v>
      </c>
      <c r="I35" s="81">
        <v>202.2</v>
      </c>
      <c r="J35" s="82">
        <v>1027.3</v>
      </c>
      <c r="K35" s="83">
        <v>18000</v>
      </c>
      <c r="L35" s="80">
        <v>3.15</v>
      </c>
      <c r="M35" s="78" t="s">
        <v>29</v>
      </c>
      <c r="N35" s="78">
        <v>0</v>
      </c>
      <c r="Q35" s="82">
        <v>202.2</v>
      </c>
      <c r="R35" s="82">
        <v>1397.6</v>
      </c>
      <c r="S35" s="80">
        <v>0.64</v>
      </c>
      <c r="T35" s="82">
        <v>410.5</v>
      </c>
      <c r="U35" s="82">
        <v>1139.1</v>
      </c>
      <c r="V35" s="80">
        <v>0.79</v>
      </c>
      <c r="W35" s="82">
        <v>527.3</v>
      </c>
      <c r="X35" s="82">
        <v>549.3</v>
      </c>
      <c r="Y35" s="80">
        <v>1.64</v>
      </c>
      <c r="Z35" s="82">
        <v>578.8</v>
      </c>
      <c r="AA35" s="82">
        <v>148.2</v>
      </c>
      <c r="AB35" s="80">
        <v>6.07</v>
      </c>
      <c r="AC35" s="82">
        <v>584.6</v>
      </c>
      <c r="AD35" s="82">
        <v>131.1</v>
      </c>
      <c r="AE35" s="80">
        <v>6.86</v>
      </c>
      <c r="AF35" s="82">
        <v>589.7</v>
      </c>
      <c r="AG35" s="82">
        <v>126.3</v>
      </c>
      <c r="AH35" s="80">
        <v>7.13</v>
      </c>
      <c r="AI35" s="82">
        <v>594.7</v>
      </c>
      <c r="AJ35" s="82">
        <v>123.5</v>
      </c>
      <c r="AK35" s="80">
        <v>7.29</v>
      </c>
      <c r="AL35" s="82">
        <v>599.4</v>
      </c>
      <c r="AM35" s="82">
        <v>119.8</v>
      </c>
      <c r="AN35" s="80">
        <v>7.51</v>
      </c>
      <c r="AO35" s="82">
        <v>603.9</v>
      </c>
      <c r="AP35" s="82">
        <v>116.3</v>
      </c>
      <c r="AQ35" s="80">
        <v>7.74</v>
      </c>
      <c r="AR35" s="82">
        <v>608.2</v>
      </c>
      <c r="AS35" s="82">
        <v>116.8</v>
      </c>
      <c r="AT35" s="80">
        <v>7.71</v>
      </c>
      <c r="AU35" s="82">
        <v>612.5</v>
      </c>
      <c r="AV35" s="82">
        <v>117.1</v>
      </c>
      <c r="AW35" s="80">
        <v>7.68</v>
      </c>
      <c r="AX35" s="82">
        <v>616.7</v>
      </c>
      <c r="AY35" s="82">
        <v>117.8</v>
      </c>
      <c r="AZ35" s="80">
        <v>7.64</v>
      </c>
      <c r="BA35" s="82">
        <v>621</v>
      </c>
      <c r="BB35" s="82">
        <v>120.5</v>
      </c>
      <c r="BC35" s="80">
        <v>7.47</v>
      </c>
      <c r="BD35" s="82">
        <v>625.4</v>
      </c>
      <c r="BE35" s="82">
        <v>120.6</v>
      </c>
      <c r="BF35" s="80">
        <v>7.46</v>
      </c>
      <c r="BG35" s="82">
        <v>629.7</v>
      </c>
      <c r="BH35" s="82">
        <v>123.2</v>
      </c>
      <c r="BI35" s="80">
        <v>7.31</v>
      </c>
      <c r="BJ35" s="82">
        <v>634.1</v>
      </c>
      <c r="BK35" s="82">
        <v>126</v>
      </c>
      <c r="BL35" s="80">
        <v>7.14</v>
      </c>
      <c r="BM35" s="82">
        <v>638.6</v>
      </c>
      <c r="BN35" s="82">
        <v>135.7</v>
      </c>
      <c r="BO35" s="80">
        <v>6.63</v>
      </c>
      <c r="BP35" s="82">
        <v>643.4</v>
      </c>
      <c r="BQ35" s="82">
        <v>150.1</v>
      </c>
      <c r="BR35" s="80">
        <v>6</v>
      </c>
      <c r="BS35" s="82">
        <v>648.8</v>
      </c>
      <c r="BT35" s="82">
        <v>210.4</v>
      </c>
      <c r="BU35" s="80">
        <v>4.28</v>
      </c>
      <c r="BV35" s="82">
        <v>657.8</v>
      </c>
      <c r="BW35" s="82">
        <v>526.1</v>
      </c>
      <c r="BX35" s="80">
        <v>1.71</v>
      </c>
      <c r="BY35" s="82">
        <v>1027.3</v>
      </c>
      <c r="CF35" s="80"/>
      <c r="CG35" s="80"/>
      <c r="CH35" s="80"/>
      <c r="CI35" s="80"/>
    </row>
    <row r="36" spans="1:87" ht="12.75">
      <c r="A36" s="77" t="s">
        <v>238</v>
      </c>
      <c r="B36" s="78" t="s">
        <v>4</v>
      </c>
      <c r="C36" s="79">
        <v>67</v>
      </c>
      <c r="D36" s="77" t="s">
        <v>239</v>
      </c>
      <c r="E36" s="78" t="s">
        <v>240</v>
      </c>
      <c r="F36" s="78" t="s">
        <v>32</v>
      </c>
      <c r="G36" s="78" t="s">
        <v>3</v>
      </c>
      <c r="H36" s="77">
        <v>88.49</v>
      </c>
      <c r="I36" s="81">
        <v>204.8</v>
      </c>
      <c r="J36" s="82">
        <v>1214.4</v>
      </c>
      <c r="K36" s="77">
        <v>6450</v>
      </c>
      <c r="L36" s="77">
        <v>1.78</v>
      </c>
      <c r="M36" s="78" t="s">
        <v>29</v>
      </c>
      <c r="N36" s="78">
        <v>0</v>
      </c>
      <c r="Q36" s="82">
        <v>204.8</v>
      </c>
      <c r="R36" s="82">
        <v>615.6</v>
      </c>
      <c r="S36" s="80">
        <v>0.52</v>
      </c>
      <c r="T36" s="82">
        <v>486.4</v>
      </c>
      <c r="U36" s="82">
        <v>96.1</v>
      </c>
      <c r="V36" s="80">
        <v>3.36</v>
      </c>
      <c r="W36" s="82">
        <v>497.5</v>
      </c>
      <c r="X36" s="82">
        <v>68.6</v>
      </c>
      <c r="Y36" s="80">
        <v>4.7</v>
      </c>
      <c r="Z36" s="82">
        <v>502.2</v>
      </c>
      <c r="AA36" s="82">
        <v>61</v>
      </c>
      <c r="AB36" s="80">
        <v>5.29</v>
      </c>
      <c r="AC36" s="82">
        <v>506</v>
      </c>
      <c r="AD36" s="82">
        <v>56</v>
      </c>
      <c r="AE36" s="80">
        <v>5.76</v>
      </c>
      <c r="AF36" s="82">
        <v>509.3</v>
      </c>
      <c r="AG36" s="82">
        <v>55.4</v>
      </c>
      <c r="AH36" s="80">
        <v>5.82</v>
      </c>
      <c r="AI36" s="82">
        <v>512.5</v>
      </c>
      <c r="AJ36" s="82">
        <v>53.3</v>
      </c>
      <c r="AK36" s="80">
        <v>6.05</v>
      </c>
      <c r="AL36" s="82">
        <v>515.7</v>
      </c>
      <c r="AM36" s="82">
        <v>53.1</v>
      </c>
      <c r="AN36" s="80">
        <v>6.08</v>
      </c>
      <c r="AO36" s="82">
        <v>518.8</v>
      </c>
      <c r="AP36" s="82">
        <v>53.7</v>
      </c>
      <c r="AQ36" s="80">
        <v>6.01</v>
      </c>
      <c r="AR36" s="82">
        <v>522</v>
      </c>
      <c r="AS36" s="82">
        <v>53</v>
      </c>
      <c r="AT36" s="80">
        <v>6.09</v>
      </c>
      <c r="AU36" s="82">
        <v>525.2</v>
      </c>
      <c r="AV36" s="82">
        <v>55.3</v>
      </c>
      <c r="AW36" s="80">
        <v>5.83</v>
      </c>
      <c r="AX36" s="82">
        <v>528.3</v>
      </c>
      <c r="AY36" s="82">
        <v>55.5</v>
      </c>
      <c r="AZ36" s="80">
        <v>5.81</v>
      </c>
      <c r="BA36" s="82">
        <v>532.3</v>
      </c>
      <c r="BB36" s="82">
        <v>57.9</v>
      </c>
      <c r="BC36" s="80">
        <v>5.57</v>
      </c>
      <c r="BD36" s="82">
        <v>536</v>
      </c>
      <c r="BE36" s="82">
        <v>60.08</v>
      </c>
      <c r="BF36" s="80">
        <v>5.3</v>
      </c>
      <c r="BG36" s="82">
        <v>540</v>
      </c>
      <c r="BH36" s="82">
        <v>65</v>
      </c>
      <c r="BI36" s="80">
        <v>4.96</v>
      </c>
      <c r="BJ36" s="82">
        <v>544.4</v>
      </c>
      <c r="BK36" s="82">
        <v>115.4</v>
      </c>
      <c r="BL36" s="80">
        <v>2.79</v>
      </c>
      <c r="BM36" s="82">
        <v>559.3</v>
      </c>
      <c r="BN36" s="82">
        <v>505.3</v>
      </c>
      <c r="BO36" s="80">
        <v>0.64</v>
      </c>
      <c r="BP36" s="82">
        <v>714.8</v>
      </c>
      <c r="BQ36" s="82">
        <v>487.1</v>
      </c>
      <c r="BR36" s="80">
        <v>0.66</v>
      </c>
      <c r="BS36" s="82">
        <v>862.2</v>
      </c>
      <c r="BT36" s="82">
        <v>500.2</v>
      </c>
      <c r="BU36" s="80">
        <v>0.64</v>
      </c>
      <c r="BV36" s="82">
        <v>1009.6</v>
      </c>
      <c r="BW36" s="82">
        <v>555.6</v>
      </c>
      <c r="BX36" s="80">
        <v>0.58</v>
      </c>
      <c r="BY36" s="82">
        <v>1214.4</v>
      </c>
      <c r="CF36" s="80"/>
      <c r="CG36" s="80"/>
      <c r="CH36" s="80"/>
      <c r="CI36" s="80"/>
    </row>
    <row r="37" spans="1:87" ht="12.75">
      <c r="A37" s="77" t="s">
        <v>241</v>
      </c>
      <c r="B37" s="78" t="s">
        <v>6</v>
      </c>
      <c r="C37" s="79">
        <v>176</v>
      </c>
      <c r="D37" s="77" t="s">
        <v>242</v>
      </c>
      <c r="E37" s="78" t="s">
        <v>243</v>
      </c>
      <c r="F37" s="78" t="s">
        <v>32</v>
      </c>
      <c r="G37" s="78" t="s">
        <v>3</v>
      </c>
      <c r="H37" s="77">
        <v>86.87</v>
      </c>
      <c r="I37" s="81">
        <v>153</v>
      </c>
      <c r="J37" s="82">
        <v>2365</v>
      </c>
      <c r="K37" s="83">
        <v>7880</v>
      </c>
      <c r="L37" s="80">
        <v>0.69</v>
      </c>
      <c r="M37" s="78" t="s">
        <v>29</v>
      </c>
      <c r="N37" s="78">
        <v>0</v>
      </c>
      <c r="Q37" s="82">
        <v>153.1</v>
      </c>
      <c r="R37" s="82">
        <v>622.8</v>
      </c>
      <c r="S37" s="80">
        <v>0.63</v>
      </c>
      <c r="T37" s="82">
        <v>320.2</v>
      </c>
      <c r="U37" s="82">
        <v>523.5</v>
      </c>
      <c r="V37" s="80">
        <v>0.75</v>
      </c>
      <c r="W37" s="82">
        <v>389.6</v>
      </c>
      <c r="X37" s="82">
        <v>565.7</v>
      </c>
      <c r="Y37" s="80">
        <v>0.7</v>
      </c>
      <c r="Z37" s="82">
        <v>472.1</v>
      </c>
      <c r="AA37" s="82">
        <v>553.4</v>
      </c>
      <c r="AB37" s="80">
        <v>0.71</v>
      </c>
      <c r="AC37" s="82">
        <v>552.1</v>
      </c>
      <c r="AD37" s="82">
        <v>575.8</v>
      </c>
      <c r="AE37" s="80">
        <v>0.68</v>
      </c>
      <c r="AF37" s="82">
        <v>638.8</v>
      </c>
      <c r="AG37" s="82">
        <v>579</v>
      </c>
      <c r="AH37" s="80">
        <v>0.68</v>
      </c>
      <c r="AI37" s="82">
        <v>725.7</v>
      </c>
      <c r="AJ37" s="82">
        <v>568.9</v>
      </c>
      <c r="AK37" s="80">
        <v>0.69</v>
      </c>
      <c r="AL37" s="82">
        <v>811.8</v>
      </c>
      <c r="AM37" s="82">
        <v>579.1</v>
      </c>
      <c r="AN37" s="80">
        <v>0.68</v>
      </c>
      <c r="AO37" s="82">
        <v>899.7</v>
      </c>
      <c r="AP37" s="82">
        <v>581.1</v>
      </c>
      <c r="AQ37" s="80">
        <v>0.68</v>
      </c>
      <c r="AR37" s="82">
        <v>990.4</v>
      </c>
      <c r="AS37" s="82">
        <v>582.8</v>
      </c>
      <c r="AT37" s="80">
        <v>0.68</v>
      </c>
      <c r="AU37" s="82">
        <v>1093.1</v>
      </c>
      <c r="AV37" s="82">
        <v>527.5</v>
      </c>
      <c r="AW37" s="80">
        <v>0.75</v>
      </c>
      <c r="AX37" s="82">
        <v>1193.4</v>
      </c>
      <c r="AY37" s="82">
        <v>221.5</v>
      </c>
      <c r="AZ37" s="80">
        <v>1.78</v>
      </c>
      <c r="BA37" s="82">
        <v>1224.8</v>
      </c>
      <c r="BB37" s="82">
        <v>589.3</v>
      </c>
      <c r="BC37" s="80">
        <v>0.67</v>
      </c>
      <c r="BD37" s="82">
        <v>1341</v>
      </c>
      <c r="BE37" s="82">
        <v>531.4</v>
      </c>
      <c r="BF37" s="80">
        <v>0.74</v>
      </c>
      <c r="BG37" s="82">
        <v>1430.7</v>
      </c>
      <c r="BH37" s="82">
        <v>526.2</v>
      </c>
      <c r="BI37" s="80">
        <v>0.75</v>
      </c>
      <c r="BJ37" s="82">
        <v>1518.8</v>
      </c>
      <c r="BK37" s="82">
        <v>528.7</v>
      </c>
      <c r="BL37" s="80">
        <v>0.75</v>
      </c>
      <c r="BM37" s="82">
        <v>1607.2</v>
      </c>
      <c r="BN37" s="82">
        <v>527.4</v>
      </c>
      <c r="BO37" s="80">
        <v>0.75</v>
      </c>
      <c r="BP37" s="82">
        <v>1694</v>
      </c>
      <c r="BQ37" s="82">
        <v>538.1</v>
      </c>
      <c r="BR37" s="80">
        <v>0.73</v>
      </c>
      <c r="BS37" s="82">
        <v>1786.1</v>
      </c>
      <c r="BT37" s="82">
        <v>554.6</v>
      </c>
      <c r="BU37" s="80">
        <v>0.71</v>
      </c>
      <c r="BV37" s="82">
        <v>1888.6</v>
      </c>
      <c r="BW37" s="82">
        <v>1098.5</v>
      </c>
      <c r="BX37" s="80">
        <v>0.36</v>
      </c>
      <c r="BY37" s="82">
        <v>2365.9</v>
      </c>
      <c r="CF37" s="80"/>
      <c r="CG37" s="80"/>
      <c r="CH37" s="80"/>
      <c r="CI37" s="80"/>
    </row>
    <row r="38" spans="1:87" ht="12.75">
      <c r="A38" s="77" t="s">
        <v>241</v>
      </c>
      <c r="B38" s="78" t="s">
        <v>4</v>
      </c>
      <c r="C38" s="79">
        <v>34</v>
      </c>
      <c r="D38" s="77" t="s">
        <v>175</v>
      </c>
      <c r="E38" s="78" t="s">
        <v>244</v>
      </c>
      <c r="F38" s="78" t="s">
        <v>32</v>
      </c>
      <c r="G38" s="78" t="s">
        <v>3</v>
      </c>
      <c r="H38" s="77">
        <v>88.8</v>
      </c>
      <c r="I38" s="81">
        <v>208.5</v>
      </c>
      <c r="J38" s="82">
        <v>925.8</v>
      </c>
      <c r="K38" s="77">
        <v>14400</v>
      </c>
      <c r="L38" s="77">
        <v>2.03</v>
      </c>
      <c r="M38" s="78" t="s">
        <v>29</v>
      </c>
      <c r="N38" s="78">
        <v>0</v>
      </c>
      <c r="Q38" s="82">
        <v>208.5</v>
      </c>
      <c r="R38" s="82">
        <v>790.7</v>
      </c>
      <c r="S38" s="80">
        <v>0.91</v>
      </c>
      <c r="T38" s="82">
        <v>331.6</v>
      </c>
      <c r="U38" s="82">
        <v>572.6</v>
      </c>
      <c r="V38" s="80">
        <v>1.26</v>
      </c>
      <c r="W38" s="82">
        <v>383.3</v>
      </c>
      <c r="X38" s="82">
        <v>490.7</v>
      </c>
      <c r="Y38" s="80">
        <v>1.47</v>
      </c>
      <c r="Z38" s="82">
        <v>433.3</v>
      </c>
      <c r="AA38" s="82">
        <v>135.3</v>
      </c>
      <c r="AB38" s="80">
        <v>5.32</v>
      </c>
      <c r="AC38" s="82">
        <v>440.9</v>
      </c>
      <c r="AD38" s="82">
        <v>116.7</v>
      </c>
      <c r="AE38" s="80">
        <v>6.17</v>
      </c>
      <c r="AF38" s="82">
        <v>446.9</v>
      </c>
      <c r="AG38" s="82">
        <v>110</v>
      </c>
      <c r="AH38" s="80">
        <v>6.55</v>
      </c>
      <c r="AI38" s="82">
        <v>452.3</v>
      </c>
      <c r="AJ38" s="82">
        <v>110.8</v>
      </c>
      <c r="AK38" s="80">
        <v>6.5</v>
      </c>
      <c r="AL38" s="82">
        <v>457.9</v>
      </c>
      <c r="AM38" s="82">
        <v>113</v>
      </c>
      <c r="AN38" s="80">
        <v>6.37</v>
      </c>
      <c r="AO38" s="82">
        <v>463.8</v>
      </c>
      <c r="AP38" s="82">
        <v>110</v>
      </c>
      <c r="AQ38" s="80">
        <v>6.55</v>
      </c>
      <c r="AR38" s="82">
        <v>469.7</v>
      </c>
      <c r="AS38" s="82">
        <v>112.5</v>
      </c>
      <c r="AT38" s="80">
        <v>6.4</v>
      </c>
      <c r="AU38" s="82">
        <v>475.5</v>
      </c>
      <c r="AV38" s="82">
        <v>113.1</v>
      </c>
      <c r="AW38" s="80">
        <v>6.37</v>
      </c>
      <c r="AX38" s="82">
        <v>481.3</v>
      </c>
      <c r="AY38" s="82">
        <v>145.9</v>
      </c>
      <c r="AZ38" s="80">
        <v>4.93</v>
      </c>
      <c r="BA38" s="82">
        <v>490.4</v>
      </c>
      <c r="BB38" s="82">
        <v>471.2</v>
      </c>
      <c r="BC38" s="80">
        <v>1.53</v>
      </c>
      <c r="BD38" s="82">
        <v>531.5</v>
      </c>
      <c r="BE38" s="82">
        <v>521.3</v>
      </c>
      <c r="BF38" s="80">
        <v>1.38</v>
      </c>
      <c r="BG38" s="82">
        <v>584.1</v>
      </c>
      <c r="BH38" s="82">
        <v>543.5</v>
      </c>
      <c r="BI38" s="80">
        <v>1.32</v>
      </c>
      <c r="BJ38" s="82">
        <v>645.1</v>
      </c>
      <c r="BK38" s="82">
        <v>495</v>
      </c>
      <c r="BL38" s="80">
        <v>1.45</v>
      </c>
      <c r="BM38" s="82">
        <v>692.6</v>
      </c>
      <c r="BN38" s="82">
        <v>520.1</v>
      </c>
      <c r="BO38" s="80">
        <v>1.38</v>
      </c>
      <c r="BP38" s="82">
        <v>745.3</v>
      </c>
      <c r="BQ38" s="82">
        <v>509.5</v>
      </c>
      <c r="BR38" s="80">
        <v>1.41</v>
      </c>
      <c r="BS38" s="82">
        <v>795.3</v>
      </c>
      <c r="BT38" s="82">
        <v>489.7</v>
      </c>
      <c r="BU38" s="80">
        <v>1.47</v>
      </c>
      <c r="BV38" s="82">
        <v>836.1</v>
      </c>
      <c r="BW38" s="82">
        <v>639.4</v>
      </c>
      <c r="BX38" s="80">
        <v>1.13</v>
      </c>
      <c r="BY38" s="82">
        <v>925.8</v>
      </c>
      <c r="CF38" s="80"/>
      <c r="CG38" s="80"/>
      <c r="CH38" s="80"/>
      <c r="CI38" s="80"/>
    </row>
    <row r="39" spans="1:87" ht="12.75">
      <c r="A39" s="77" t="s">
        <v>241</v>
      </c>
      <c r="B39" s="78" t="s">
        <v>7</v>
      </c>
      <c r="C39" s="79">
        <v>32</v>
      </c>
      <c r="D39" s="77" t="s">
        <v>242</v>
      </c>
      <c r="E39" s="78" t="s">
        <v>245</v>
      </c>
      <c r="F39" s="78" t="s">
        <v>32</v>
      </c>
      <c r="G39" s="78" t="s">
        <v>3</v>
      </c>
      <c r="H39" s="77">
        <v>364.18</v>
      </c>
      <c r="I39" s="81">
        <v>58</v>
      </c>
      <c r="J39" s="82">
        <v>884</v>
      </c>
      <c r="K39" s="77">
        <v>5360</v>
      </c>
      <c r="L39" s="77">
        <v>1.25</v>
      </c>
      <c r="M39" s="78" t="s">
        <v>29</v>
      </c>
      <c r="N39" s="78">
        <v>0</v>
      </c>
      <c r="Q39" s="82">
        <v>58.2</v>
      </c>
      <c r="R39" s="82">
        <v>693.9</v>
      </c>
      <c r="S39" s="80">
        <v>0.39</v>
      </c>
      <c r="T39" s="82">
        <v>288</v>
      </c>
      <c r="U39" s="82">
        <v>249.6</v>
      </c>
      <c r="V39" s="80">
        <v>1.07</v>
      </c>
      <c r="W39" s="82">
        <v>326.1</v>
      </c>
      <c r="X39" s="82">
        <v>237</v>
      </c>
      <c r="Y39" s="80">
        <v>1.13</v>
      </c>
      <c r="Z39" s="82">
        <v>360.9</v>
      </c>
      <c r="AA39" s="82">
        <v>229.9</v>
      </c>
      <c r="AB39" s="80">
        <v>1.17</v>
      </c>
      <c r="AC39" s="82">
        <v>392.4</v>
      </c>
      <c r="AD39" s="82">
        <v>227.5</v>
      </c>
      <c r="AE39" s="80">
        <v>1.18</v>
      </c>
      <c r="AF39" s="82">
        <v>424.3</v>
      </c>
      <c r="AG39" s="82">
        <v>232.2</v>
      </c>
      <c r="AH39" s="80">
        <v>1.15</v>
      </c>
      <c r="AI39" s="82">
        <v>456.8</v>
      </c>
      <c r="AJ39" s="82">
        <v>236.8</v>
      </c>
      <c r="AK39" s="80">
        <v>1.13</v>
      </c>
      <c r="AL39" s="82">
        <v>491</v>
      </c>
      <c r="AM39" s="82">
        <v>253.6</v>
      </c>
      <c r="AN39" s="80">
        <v>1.06</v>
      </c>
      <c r="AO39" s="82">
        <v>532</v>
      </c>
      <c r="AP39" s="82">
        <v>257.5</v>
      </c>
      <c r="AQ39" s="80">
        <v>1.04</v>
      </c>
      <c r="AR39" s="82">
        <v>574.5</v>
      </c>
      <c r="AS39" s="82">
        <v>245.1</v>
      </c>
      <c r="AT39" s="80">
        <v>1.09</v>
      </c>
      <c r="AU39" s="82">
        <v>613.2</v>
      </c>
      <c r="AV39" s="82">
        <v>245.9</v>
      </c>
      <c r="AW39" s="80">
        <v>1.09</v>
      </c>
      <c r="AX39" s="82">
        <v>650.2</v>
      </c>
      <c r="AY39" s="82">
        <v>261.9</v>
      </c>
      <c r="AZ39" s="80">
        <v>1.02</v>
      </c>
      <c r="BA39" s="82">
        <v>694.8</v>
      </c>
      <c r="BB39" s="82">
        <v>135.2</v>
      </c>
      <c r="BC39" s="80">
        <v>1.98</v>
      </c>
      <c r="BD39" s="82">
        <v>717.7</v>
      </c>
      <c r="BE39" s="82">
        <v>64.5</v>
      </c>
      <c r="BF39" s="80">
        <v>4.16</v>
      </c>
      <c r="BG39" s="82">
        <v>726</v>
      </c>
      <c r="BH39" s="82">
        <v>57.7</v>
      </c>
      <c r="BI39" s="80">
        <v>4.64</v>
      </c>
      <c r="BJ39" s="82">
        <v>732.6</v>
      </c>
      <c r="BK39" s="82">
        <v>56.6</v>
      </c>
      <c r="BL39" s="80">
        <v>4.74</v>
      </c>
      <c r="BM39" s="82">
        <v>738.7</v>
      </c>
      <c r="BN39" s="82">
        <v>56.1</v>
      </c>
      <c r="BO39" s="80">
        <v>4.78</v>
      </c>
      <c r="BP39" s="82">
        <v>744.7</v>
      </c>
      <c r="BQ39" s="82">
        <v>58.3</v>
      </c>
      <c r="BR39" s="80">
        <v>4.59</v>
      </c>
      <c r="BS39" s="82">
        <v>751.1</v>
      </c>
      <c r="BT39" s="82">
        <v>97.7</v>
      </c>
      <c r="BU39" s="80">
        <v>2.74</v>
      </c>
      <c r="BV39" s="82">
        <v>765.6</v>
      </c>
      <c r="BW39" s="82">
        <v>393.1</v>
      </c>
      <c r="BX39" s="80">
        <v>0.68</v>
      </c>
      <c r="BY39" s="82">
        <v>884.2</v>
      </c>
      <c r="CF39" s="80"/>
      <c r="CG39" s="80"/>
      <c r="CH39" s="80"/>
      <c r="CI39" s="80"/>
    </row>
    <row r="40" spans="1:87" ht="12.75">
      <c r="A40" s="77" t="s">
        <v>241</v>
      </c>
      <c r="B40" s="78" t="s">
        <v>7</v>
      </c>
      <c r="C40" s="79">
        <v>81</v>
      </c>
      <c r="D40" s="77" t="s">
        <v>231</v>
      </c>
      <c r="E40" s="78" t="s">
        <v>246</v>
      </c>
      <c r="F40" s="78" t="s">
        <v>32</v>
      </c>
      <c r="G40" s="78" t="s">
        <v>3</v>
      </c>
      <c r="H40" s="80">
        <v>97.26</v>
      </c>
      <c r="I40" s="81">
        <v>199.2</v>
      </c>
      <c r="J40" s="82">
        <v>1133.4</v>
      </c>
      <c r="K40" s="83">
        <v>28800</v>
      </c>
      <c r="L40" s="80">
        <v>2.55</v>
      </c>
      <c r="M40" s="78" t="s">
        <v>29</v>
      </c>
      <c r="N40" s="78">
        <v>0</v>
      </c>
      <c r="Q40" s="82">
        <v>199.2</v>
      </c>
      <c r="R40" s="82">
        <v>780.8</v>
      </c>
      <c r="S40" s="80">
        <v>1.84</v>
      </c>
      <c r="T40" s="82">
        <v>285</v>
      </c>
      <c r="U40" s="82">
        <v>236.5</v>
      </c>
      <c r="V40" s="80">
        <v>6.09</v>
      </c>
      <c r="W40" s="82">
        <v>294.7</v>
      </c>
      <c r="X40" s="82">
        <v>222.1</v>
      </c>
      <c r="Y40" s="80">
        <v>6.48</v>
      </c>
      <c r="Z40" s="82">
        <v>303.9</v>
      </c>
      <c r="AA40" s="82">
        <v>224.6</v>
      </c>
      <c r="AB40" s="80">
        <v>6.41</v>
      </c>
      <c r="AC40" s="82">
        <v>313.3</v>
      </c>
      <c r="AD40" s="82">
        <v>217.7</v>
      </c>
      <c r="AE40" s="80">
        <v>6.61</v>
      </c>
      <c r="AF40" s="82">
        <v>322.5</v>
      </c>
      <c r="AG40" s="82">
        <v>220.9</v>
      </c>
      <c r="AH40" s="80">
        <v>6.52</v>
      </c>
      <c r="AI40" s="82">
        <v>331.9</v>
      </c>
      <c r="AJ40" s="82">
        <v>218.2</v>
      </c>
      <c r="AK40" s="80">
        <v>6.6</v>
      </c>
      <c r="AL40" s="82">
        <v>341.3</v>
      </c>
      <c r="AM40" s="82">
        <v>221.8</v>
      </c>
      <c r="AN40" s="80">
        <v>6.49</v>
      </c>
      <c r="AO40" s="82">
        <v>351</v>
      </c>
      <c r="AP40" s="82">
        <v>221.3</v>
      </c>
      <c r="AQ40" s="80">
        <v>6.51</v>
      </c>
      <c r="AR40" s="82">
        <v>360.7</v>
      </c>
      <c r="AS40" s="82">
        <v>225.9</v>
      </c>
      <c r="AT40" s="80">
        <v>6.37</v>
      </c>
      <c r="AU40" s="82">
        <v>370.7</v>
      </c>
      <c r="AV40" s="82">
        <v>227.2</v>
      </c>
      <c r="AW40" s="80">
        <v>6.34</v>
      </c>
      <c r="AX40" s="82">
        <v>380.9</v>
      </c>
      <c r="AY40" s="82">
        <v>224.7</v>
      </c>
      <c r="AZ40" s="80">
        <v>6.41</v>
      </c>
      <c r="BA40" s="82">
        <v>391.1</v>
      </c>
      <c r="BB40" s="82">
        <v>239.4</v>
      </c>
      <c r="BC40" s="80">
        <v>6.02</v>
      </c>
      <c r="BD40" s="82">
        <v>402.2</v>
      </c>
      <c r="BE40" s="82">
        <v>596.1</v>
      </c>
      <c r="BF40" s="80">
        <v>2.42</v>
      </c>
      <c r="BG40" s="82">
        <v>446.7</v>
      </c>
      <c r="BH40" s="82">
        <v>1171.8</v>
      </c>
      <c r="BI40" s="80">
        <v>1.23</v>
      </c>
      <c r="BJ40" s="82">
        <v>557.8</v>
      </c>
      <c r="BK40" s="82">
        <v>1096.4</v>
      </c>
      <c r="BL40" s="80">
        <v>1.31</v>
      </c>
      <c r="BM40" s="82">
        <v>642.9</v>
      </c>
      <c r="BN40" s="82">
        <v>1057.9</v>
      </c>
      <c r="BO40" s="80">
        <v>1.36</v>
      </c>
      <c r="BP40" s="82">
        <v>722.6</v>
      </c>
      <c r="BQ40" s="82">
        <v>1097</v>
      </c>
      <c r="BR40" s="80">
        <v>1.31</v>
      </c>
      <c r="BS40" s="82">
        <v>808</v>
      </c>
      <c r="BT40" s="82">
        <v>1258.6</v>
      </c>
      <c r="BU40" s="80">
        <v>1.14</v>
      </c>
      <c r="BV40" s="82">
        <v>924.9</v>
      </c>
      <c r="BW40" s="82">
        <v>1523.6</v>
      </c>
      <c r="BX40" s="80">
        <v>0.95</v>
      </c>
      <c r="BY40" s="82">
        <v>1133.4</v>
      </c>
      <c r="CF40" s="80"/>
      <c r="CG40" s="80"/>
      <c r="CH40" s="80"/>
      <c r="CI40" s="80"/>
    </row>
    <row r="41" spans="1:87" ht="12.75">
      <c r="A41" s="77" t="s">
        <v>241</v>
      </c>
      <c r="B41" s="78" t="s">
        <v>7</v>
      </c>
      <c r="C41" s="79">
        <v>299</v>
      </c>
      <c r="D41" s="77" t="s">
        <v>247</v>
      </c>
      <c r="E41" s="78" t="s">
        <v>248</v>
      </c>
      <c r="F41" s="78" t="s">
        <v>32</v>
      </c>
      <c r="G41" s="78" t="s">
        <v>3</v>
      </c>
      <c r="H41" s="80">
        <v>97.78</v>
      </c>
      <c r="I41" s="81">
        <v>11.1</v>
      </c>
      <c r="J41" s="82">
        <v>970.7</v>
      </c>
      <c r="K41" s="83">
        <v>5130</v>
      </c>
      <c r="L41" s="80">
        <v>1.33</v>
      </c>
      <c r="M41" s="78" t="s">
        <v>29</v>
      </c>
      <c r="N41" s="78">
        <v>6</v>
      </c>
      <c r="Q41" s="82">
        <v>11.1</v>
      </c>
      <c r="R41" s="82">
        <v>221.4</v>
      </c>
      <c r="S41" s="80">
        <v>1.16</v>
      </c>
      <c r="T41" s="82">
        <v>108.2</v>
      </c>
      <c r="U41" s="82">
        <v>153.7</v>
      </c>
      <c r="V41" s="80">
        <v>1.67</v>
      </c>
      <c r="W41" s="82">
        <v>141.7</v>
      </c>
      <c r="X41" s="82">
        <v>142.8</v>
      </c>
      <c r="Y41" s="80">
        <v>1.8</v>
      </c>
      <c r="Z41" s="82">
        <v>171.1</v>
      </c>
      <c r="AA41" s="82">
        <v>137.2</v>
      </c>
      <c r="AB41" s="80">
        <v>1.87</v>
      </c>
      <c r="AC41" s="82">
        <v>200</v>
      </c>
      <c r="AD41" s="82">
        <v>137</v>
      </c>
      <c r="AE41" s="80">
        <v>1.87</v>
      </c>
      <c r="AF41" s="82">
        <v>228.2</v>
      </c>
      <c r="AG41" s="82">
        <v>135.3</v>
      </c>
      <c r="AH41" s="80">
        <v>1.9</v>
      </c>
      <c r="AI41" s="82">
        <v>257.2</v>
      </c>
      <c r="AJ41" s="82">
        <v>138.4</v>
      </c>
      <c r="AK41" s="80">
        <v>1.85</v>
      </c>
      <c r="AL41" s="82">
        <v>288</v>
      </c>
      <c r="AM41" s="82">
        <v>139.4</v>
      </c>
      <c r="AN41" s="80">
        <v>1.84</v>
      </c>
      <c r="AO41" s="82">
        <v>318.4</v>
      </c>
      <c r="AP41" s="82">
        <v>130.6</v>
      </c>
      <c r="AQ41" s="80">
        <v>1.96</v>
      </c>
      <c r="AR41" s="82">
        <v>345.2</v>
      </c>
      <c r="AS41" s="82">
        <v>139.2</v>
      </c>
      <c r="AT41" s="80">
        <v>1.84</v>
      </c>
      <c r="AU41" s="82">
        <v>376.5</v>
      </c>
      <c r="AV41" s="82">
        <v>153.2</v>
      </c>
      <c r="AW41" s="80">
        <v>1.67</v>
      </c>
      <c r="AX41" s="82">
        <v>416.4</v>
      </c>
      <c r="AY41" s="82">
        <v>173.4</v>
      </c>
      <c r="AZ41" s="80">
        <v>1.48</v>
      </c>
      <c r="BA41" s="82">
        <v>466.1</v>
      </c>
      <c r="BB41" s="82">
        <v>120.3</v>
      </c>
      <c r="BC41" s="80">
        <v>2.13</v>
      </c>
      <c r="BD41" s="82">
        <v>487.8</v>
      </c>
      <c r="BE41" s="82">
        <v>128.9</v>
      </c>
      <c r="BF41" s="80">
        <v>1.99</v>
      </c>
      <c r="BG41" s="82">
        <v>507.8</v>
      </c>
      <c r="BH41" s="82">
        <v>106.8</v>
      </c>
      <c r="BI41" s="80">
        <v>2.4</v>
      </c>
      <c r="BJ41" s="82">
        <v>519</v>
      </c>
      <c r="BK41" s="82">
        <v>107.2</v>
      </c>
      <c r="BL41" s="80">
        <v>2.39</v>
      </c>
      <c r="BM41" s="82">
        <v>530.1</v>
      </c>
      <c r="BN41" s="82">
        <v>111.1</v>
      </c>
      <c r="BO41" s="80">
        <v>2.31</v>
      </c>
      <c r="BP41" s="82">
        <v>542.4</v>
      </c>
      <c r="BQ41" s="82">
        <v>116.7</v>
      </c>
      <c r="BR41" s="80">
        <v>2.2</v>
      </c>
      <c r="BS41" s="82">
        <v>556</v>
      </c>
      <c r="BT41" s="82">
        <v>509.2</v>
      </c>
      <c r="BU41" s="80">
        <v>0.5</v>
      </c>
      <c r="BV41" s="82">
        <v>682.9</v>
      </c>
      <c r="BW41" s="82">
        <v>846.8</v>
      </c>
      <c r="BX41" s="80">
        <v>0.3</v>
      </c>
      <c r="BY41" s="82">
        <v>970.7</v>
      </c>
      <c r="CF41" s="80"/>
      <c r="CG41" s="80"/>
      <c r="CH41" s="80"/>
      <c r="CI41" s="80"/>
    </row>
    <row r="42" spans="1:87" ht="12.75">
      <c r="A42" s="77" t="s">
        <v>249</v>
      </c>
      <c r="B42" s="78" t="s">
        <v>4</v>
      </c>
      <c r="C42" s="79">
        <v>11</v>
      </c>
      <c r="D42" s="77" t="s">
        <v>250</v>
      </c>
      <c r="E42" s="78" t="s">
        <v>251</v>
      </c>
      <c r="F42" s="78" t="s">
        <v>32</v>
      </c>
      <c r="G42" s="78" t="s">
        <v>3</v>
      </c>
      <c r="H42" s="80">
        <v>74.47</v>
      </c>
      <c r="I42" s="81">
        <v>212.3</v>
      </c>
      <c r="J42" s="82">
        <v>627.9</v>
      </c>
      <c r="K42" s="83">
        <v>2110</v>
      </c>
      <c r="L42" s="80">
        <v>1.24</v>
      </c>
      <c r="M42" s="78" t="s">
        <v>29</v>
      </c>
      <c r="N42" s="78">
        <v>0</v>
      </c>
      <c r="Q42" s="82">
        <v>212.3</v>
      </c>
      <c r="R42" s="82">
        <v>177.6</v>
      </c>
      <c r="S42" s="80">
        <v>0.59</v>
      </c>
      <c r="T42" s="82">
        <v>282</v>
      </c>
      <c r="U42" s="82">
        <v>132.8</v>
      </c>
      <c r="V42" s="80">
        <v>0.79</v>
      </c>
      <c r="W42" s="82">
        <v>311.9</v>
      </c>
      <c r="X42" s="82">
        <v>124.3</v>
      </c>
      <c r="Y42" s="80">
        <v>0.85</v>
      </c>
      <c r="Z42" s="82">
        <v>339</v>
      </c>
      <c r="AA42" s="82">
        <v>120.9</v>
      </c>
      <c r="AB42" s="80">
        <v>0.87</v>
      </c>
      <c r="AC42" s="82">
        <v>365.5</v>
      </c>
      <c r="AD42" s="82">
        <v>124.8</v>
      </c>
      <c r="AE42" s="80">
        <v>0.85</v>
      </c>
      <c r="AF42" s="82">
        <v>392.8</v>
      </c>
      <c r="AG42" s="82">
        <v>120</v>
      </c>
      <c r="AH42" s="80">
        <v>0.88</v>
      </c>
      <c r="AI42" s="82">
        <v>419</v>
      </c>
      <c r="AJ42" s="82">
        <v>119.4</v>
      </c>
      <c r="AK42" s="80">
        <v>0.88</v>
      </c>
      <c r="AL42" s="82">
        <v>444.6</v>
      </c>
      <c r="AM42" s="82">
        <v>67.6</v>
      </c>
      <c r="AN42" s="80">
        <v>1.56</v>
      </c>
      <c r="AO42" s="82">
        <v>455.5</v>
      </c>
      <c r="AP42" s="82">
        <v>25.2</v>
      </c>
      <c r="AQ42" s="80">
        <v>4.18</v>
      </c>
      <c r="AR42" s="82">
        <v>457.9</v>
      </c>
      <c r="AS42" s="82">
        <v>23.7</v>
      </c>
      <c r="AT42" s="80">
        <v>4.45</v>
      </c>
      <c r="AU42" s="82">
        <v>460</v>
      </c>
      <c r="AV42" s="82">
        <v>22.6</v>
      </c>
      <c r="AW42" s="80">
        <v>4.67</v>
      </c>
      <c r="AX42" s="82">
        <v>461.8</v>
      </c>
      <c r="AY42" s="82">
        <v>22.6</v>
      </c>
      <c r="AZ42" s="80">
        <v>4.66</v>
      </c>
      <c r="BA42" s="82">
        <v>463.8</v>
      </c>
      <c r="BB42" s="82">
        <v>23.1</v>
      </c>
      <c r="BC42" s="80">
        <v>4.57</v>
      </c>
      <c r="BD42" s="82">
        <v>465.9</v>
      </c>
      <c r="BE42" s="82">
        <v>23.3</v>
      </c>
      <c r="BF42" s="80">
        <v>4.53</v>
      </c>
      <c r="BG42" s="82">
        <v>468</v>
      </c>
      <c r="BH42" s="82">
        <v>24.1</v>
      </c>
      <c r="BI42" s="80">
        <v>4.37</v>
      </c>
      <c r="BJ42" s="82">
        <v>470.2</v>
      </c>
      <c r="BK42" s="82">
        <v>27</v>
      </c>
      <c r="BL42" s="80">
        <v>3.9</v>
      </c>
      <c r="BM42" s="82">
        <v>472.8</v>
      </c>
      <c r="BN42" s="82">
        <v>69.3</v>
      </c>
      <c r="BO42" s="80">
        <v>1.52</v>
      </c>
      <c r="BP42" s="82">
        <v>486.1</v>
      </c>
      <c r="BQ42" s="82">
        <v>128.6</v>
      </c>
      <c r="BR42" s="80">
        <v>0.82</v>
      </c>
      <c r="BS42" s="82">
        <v>515.8</v>
      </c>
      <c r="BT42" s="82">
        <v>139.9</v>
      </c>
      <c r="BU42" s="80">
        <v>0.75</v>
      </c>
      <c r="BV42" s="82">
        <v>550.5</v>
      </c>
      <c r="BW42" s="82">
        <v>184.8</v>
      </c>
      <c r="BX42" s="80">
        <v>0.57</v>
      </c>
      <c r="BY42" s="82">
        <v>627.9</v>
      </c>
      <c r="CF42" s="80"/>
      <c r="CG42" s="80"/>
      <c r="CH42" s="80"/>
      <c r="CI42" s="80"/>
    </row>
    <row r="43" spans="1:87" ht="12.75">
      <c r="A43" s="77" t="s">
        <v>249</v>
      </c>
      <c r="B43" s="78" t="s">
        <v>4</v>
      </c>
      <c r="C43" s="79">
        <v>183</v>
      </c>
      <c r="D43" s="77" t="s">
        <v>252</v>
      </c>
      <c r="E43" s="78" t="s">
        <v>253</v>
      </c>
      <c r="F43" s="78" t="s">
        <v>32</v>
      </c>
      <c r="G43" s="78" t="s">
        <v>3</v>
      </c>
      <c r="H43" s="80">
        <v>80.86</v>
      </c>
      <c r="I43" s="81">
        <v>67</v>
      </c>
      <c r="J43" s="82">
        <v>291.7</v>
      </c>
      <c r="K43" s="83">
        <v>3520</v>
      </c>
      <c r="L43" s="80">
        <v>3.13</v>
      </c>
      <c r="M43" s="78" t="s">
        <v>29</v>
      </c>
      <c r="N43" s="78">
        <v>0</v>
      </c>
      <c r="Q43" s="82">
        <v>67</v>
      </c>
      <c r="R43" s="82">
        <v>177.1</v>
      </c>
      <c r="S43" s="80">
        <v>0.99</v>
      </c>
      <c r="T43" s="82">
        <v>128.3</v>
      </c>
      <c r="U43" s="82">
        <v>138.9</v>
      </c>
      <c r="V43" s="80">
        <v>1.27</v>
      </c>
      <c r="W43" s="82">
        <v>159.6</v>
      </c>
      <c r="X43" s="82">
        <v>132.8</v>
      </c>
      <c r="Y43" s="80">
        <v>1.33</v>
      </c>
      <c r="Z43" s="82">
        <v>188.7</v>
      </c>
      <c r="AA43" s="82">
        <v>111.4</v>
      </c>
      <c r="AB43" s="80">
        <v>1.58</v>
      </c>
      <c r="AC43" s="82">
        <v>210.3</v>
      </c>
      <c r="AD43" s="82">
        <v>32.5</v>
      </c>
      <c r="AE43" s="80">
        <v>5.41</v>
      </c>
      <c r="AF43" s="82">
        <v>213</v>
      </c>
      <c r="AG43" s="82">
        <v>28.5</v>
      </c>
      <c r="AH43" s="80">
        <v>6.19</v>
      </c>
      <c r="AI43" s="82">
        <v>215.3</v>
      </c>
      <c r="AJ43" s="82">
        <v>26.5</v>
      </c>
      <c r="AK43" s="80">
        <v>6.65</v>
      </c>
      <c r="AL43" s="82">
        <v>217.4</v>
      </c>
      <c r="AM43" s="82">
        <v>25.8</v>
      </c>
      <c r="AN43" s="80">
        <v>6.83</v>
      </c>
      <c r="AO43" s="82">
        <v>219.5</v>
      </c>
      <c r="AP43" s="82">
        <v>26.1</v>
      </c>
      <c r="AQ43" s="80">
        <v>6.75</v>
      </c>
      <c r="AR43" s="82">
        <v>221.7</v>
      </c>
      <c r="AS43" s="82">
        <v>25.8</v>
      </c>
      <c r="AT43" s="80">
        <v>6.82</v>
      </c>
      <c r="AU43" s="82">
        <v>223.8</v>
      </c>
      <c r="AV43" s="82">
        <v>25.4</v>
      </c>
      <c r="AW43" s="80">
        <v>6.92</v>
      </c>
      <c r="AX43" s="82">
        <v>225.9</v>
      </c>
      <c r="AY43" s="82">
        <v>25.6</v>
      </c>
      <c r="AZ43" s="80">
        <v>6.87</v>
      </c>
      <c r="BA43" s="82">
        <v>228.1</v>
      </c>
      <c r="BB43" s="82">
        <v>25.2</v>
      </c>
      <c r="BC43" s="80">
        <v>6.99</v>
      </c>
      <c r="BD43" s="82">
        <v>230.1</v>
      </c>
      <c r="BE43" s="82">
        <v>25.6</v>
      </c>
      <c r="BF43" s="80">
        <v>6.87</v>
      </c>
      <c r="BG43" s="82">
        <v>232.2</v>
      </c>
      <c r="BH43" s="82">
        <v>26.8</v>
      </c>
      <c r="BI43" s="80">
        <v>6.58</v>
      </c>
      <c r="BJ43" s="82">
        <v>234.5</v>
      </c>
      <c r="BK43" s="82">
        <v>27</v>
      </c>
      <c r="BL43" s="80">
        <v>6.51</v>
      </c>
      <c r="BM43" s="82">
        <v>236.8</v>
      </c>
      <c r="BN43" s="82">
        <v>28.3</v>
      </c>
      <c r="BO43" s="80">
        <v>6.22</v>
      </c>
      <c r="BP43" s="82">
        <v>239.3</v>
      </c>
      <c r="BQ43" s="82">
        <v>32</v>
      </c>
      <c r="BR43" s="80">
        <v>5.5</v>
      </c>
      <c r="BS43" s="82">
        <v>242.7</v>
      </c>
      <c r="BT43" s="82">
        <v>37.6</v>
      </c>
      <c r="BU43" s="80">
        <v>4.68</v>
      </c>
      <c r="BV43" s="82">
        <v>247.7</v>
      </c>
      <c r="BW43" s="82">
        <v>146</v>
      </c>
      <c r="BX43" s="80">
        <v>1.21</v>
      </c>
      <c r="BY43" s="82">
        <v>291.7</v>
      </c>
      <c r="CF43" s="80"/>
      <c r="CG43" s="80"/>
      <c r="CH43" s="80"/>
      <c r="CI43" s="80"/>
    </row>
    <row r="44" spans="1:87" ht="12.75">
      <c r="A44" s="77" t="s">
        <v>254</v>
      </c>
      <c r="B44" s="78" t="s">
        <v>6</v>
      </c>
      <c r="C44" s="79">
        <v>321</v>
      </c>
      <c r="D44" s="77" t="s">
        <v>255</v>
      </c>
      <c r="E44" s="78" t="s">
        <v>256</v>
      </c>
      <c r="F44" s="78" t="s">
        <v>32</v>
      </c>
      <c r="G44" s="78" t="s">
        <v>3</v>
      </c>
      <c r="H44" s="80">
        <v>92.07</v>
      </c>
      <c r="I44" s="81">
        <v>233.3</v>
      </c>
      <c r="J44" s="82">
        <v>2011.4</v>
      </c>
      <c r="K44" s="83">
        <v>3630</v>
      </c>
      <c r="L44" s="80">
        <v>0.58</v>
      </c>
      <c r="M44" s="78" t="s">
        <v>29</v>
      </c>
      <c r="N44" s="78">
        <v>0</v>
      </c>
      <c r="Q44" s="82">
        <v>233.3</v>
      </c>
      <c r="R44" s="82">
        <v>592.6</v>
      </c>
      <c r="S44" s="80">
        <v>0.31</v>
      </c>
      <c r="T44" s="82">
        <v>527.1</v>
      </c>
      <c r="U44" s="82">
        <v>444.5</v>
      </c>
      <c r="V44" s="80">
        <v>0.41</v>
      </c>
      <c r="W44" s="82">
        <v>656.3</v>
      </c>
      <c r="X44" s="82">
        <v>336.6</v>
      </c>
      <c r="Y44" s="80">
        <v>0.54</v>
      </c>
      <c r="Z44" s="82">
        <v>744</v>
      </c>
      <c r="AA44" s="82">
        <v>66.3</v>
      </c>
      <c r="AB44" s="80">
        <v>2.74</v>
      </c>
      <c r="AC44" s="82">
        <v>751.9</v>
      </c>
      <c r="AD44" s="82">
        <v>240.5</v>
      </c>
      <c r="AE44" s="80">
        <v>0.75</v>
      </c>
      <c r="AF44" s="82">
        <v>805.4</v>
      </c>
      <c r="AG44" s="82">
        <v>363.4</v>
      </c>
      <c r="AH44" s="80">
        <v>0.5</v>
      </c>
      <c r="AI44" s="82">
        <v>890.7</v>
      </c>
      <c r="AJ44" s="82">
        <v>352.5</v>
      </c>
      <c r="AK44" s="80">
        <v>0.51</v>
      </c>
      <c r="AL44" s="82">
        <v>972.8</v>
      </c>
      <c r="AM44" s="82">
        <v>355</v>
      </c>
      <c r="AN44" s="80">
        <v>0.51</v>
      </c>
      <c r="AO44" s="82">
        <v>1062.2</v>
      </c>
      <c r="AP44" s="82">
        <v>70.1</v>
      </c>
      <c r="AQ44" s="80">
        <v>2.59</v>
      </c>
      <c r="AR44" s="82">
        <v>1071.7</v>
      </c>
      <c r="AS44" s="82">
        <v>61.4</v>
      </c>
      <c r="AT44" s="80">
        <v>2.96</v>
      </c>
      <c r="AU44" s="82">
        <v>1078.3</v>
      </c>
      <c r="AV44" s="82">
        <v>61.8</v>
      </c>
      <c r="AW44" s="80">
        <v>2.94</v>
      </c>
      <c r="AX44" s="82">
        <v>1085</v>
      </c>
      <c r="AY44" s="82">
        <v>124.5</v>
      </c>
      <c r="AZ44" s="80">
        <v>1.46</v>
      </c>
      <c r="BA44" s="82">
        <v>1107.2</v>
      </c>
      <c r="BB44" s="82">
        <v>346.3</v>
      </c>
      <c r="BC44" s="80">
        <v>0.52</v>
      </c>
      <c r="BD44" s="82">
        <v>1181.3</v>
      </c>
      <c r="BE44" s="82">
        <v>343.6</v>
      </c>
      <c r="BF44" s="80">
        <v>0.53</v>
      </c>
      <c r="BG44" s="82">
        <v>1251.8</v>
      </c>
      <c r="BH44" s="82">
        <v>368.3</v>
      </c>
      <c r="BI44" s="80">
        <v>0.49</v>
      </c>
      <c r="BJ44" s="82">
        <v>1342.7</v>
      </c>
      <c r="BK44" s="82">
        <v>379.1</v>
      </c>
      <c r="BL44" s="80">
        <v>0.48</v>
      </c>
      <c r="BM44" s="82">
        <v>1434.5</v>
      </c>
      <c r="BN44" s="82">
        <v>408.4</v>
      </c>
      <c r="BO44" s="80">
        <v>0.44</v>
      </c>
      <c r="BP44" s="82">
        <v>1548.3</v>
      </c>
      <c r="BQ44" s="82">
        <v>408.3</v>
      </c>
      <c r="BR44" s="80">
        <v>0.44</v>
      </c>
      <c r="BS44" s="82">
        <v>1656.8</v>
      </c>
      <c r="BT44" s="82">
        <v>420</v>
      </c>
      <c r="BU44" s="80">
        <v>0.43</v>
      </c>
      <c r="BV44" s="82">
        <v>1767.2</v>
      </c>
      <c r="BW44" s="82">
        <v>550.7</v>
      </c>
      <c r="BX44" s="80">
        <v>0.33</v>
      </c>
      <c r="BY44" s="82">
        <v>2011.4</v>
      </c>
      <c r="CF44" s="80"/>
      <c r="CG44" s="80"/>
      <c r="CH44" s="80"/>
      <c r="CI44" s="80"/>
    </row>
    <row r="45" spans="1:87" ht="12.75">
      <c r="A45" s="77" t="s">
        <v>257</v>
      </c>
      <c r="B45" s="78" t="s">
        <v>6</v>
      </c>
      <c r="C45" s="79">
        <v>378</v>
      </c>
      <c r="D45" s="77" t="s">
        <v>258</v>
      </c>
      <c r="E45" s="78" t="s">
        <v>259</v>
      </c>
      <c r="F45" s="78" t="s">
        <v>32</v>
      </c>
      <c r="G45" s="78" t="s">
        <v>3</v>
      </c>
      <c r="H45" s="80">
        <v>93.05</v>
      </c>
      <c r="I45" s="81">
        <v>21.3</v>
      </c>
      <c r="J45" s="82">
        <v>953.3</v>
      </c>
      <c r="K45" s="83">
        <v>2570</v>
      </c>
      <c r="L45" s="80">
        <v>0.81</v>
      </c>
      <c r="M45" s="78" t="s">
        <v>29</v>
      </c>
      <c r="N45" s="78">
        <v>0</v>
      </c>
      <c r="Q45" s="82">
        <v>21.3</v>
      </c>
      <c r="R45" s="82">
        <v>241.2</v>
      </c>
      <c r="S45" s="80">
        <v>0.53</v>
      </c>
      <c r="T45" s="82">
        <v>172.4</v>
      </c>
      <c r="U45" s="82">
        <v>161.6</v>
      </c>
      <c r="V45" s="80">
        <v>0.79</v>
      </c>
      <c r="W45" s="82">
        <v>218.5</v>
      </c>
      <c r="X45" s="82">
        <v>155.3</v>
      </c>
      <c r="Y45" s="80">
        <v>0.83</v>
      </c>
      <c r="Z45" s="82">
        <v>264.7</v>
      </c>
      <c r="AA45" s="82">
        <v>155.7</v>
      </c>
      <c r="AB45" s="80">
        <v>0.83</v>
      </c>
      <c r="AC45" s="82">
        <v>315.3</v>
      </c>
      <c r="AD45" s="82">
        <v>166.5</v>
      </c>
      <c r="AE45" s="80">
        <v>0.77</v>
      </c>
      <c r="AF45" s="82">
        <v>376</v>
      </c>
      <c r="AG45" s="82">
        <v>180</v>
      </c>
      <c r="AH45" s="80">
        <v>0.71</v>
      </c>
      <c r="AI45" s="82">
        <v>445.8</v>
      </c>
      <c r="AJ45" s="82">
        <v>147.8</v>
      </c>
      <c r="AK45" s="80">
        <v>0.87</v>
      </c>
      <c r="AL45" s="82">
        <v>488.1</v>
      </c>
      <c r="AM45" s="82">
        <v>132</v>
      </c>
      <c r="AN45" s="80">
        <v>0.97</v>
      </c>
      <c r="AO45" s="82">
        <v>519.1</v>
      </c>
      <c r="AP45" s="82">
        <v>122</v>
      </c>
      <c r="AQ45" s="80">
        <v>1.05</v>
      </c>
      <c r="AR45" s="82">
        <v>544.4</v>
      </c>
      <c r="AS45" s="82">
        <v>114.7</v>
      </c>
      <c r="AT45" s="80">
        <v>1.12</v>
      </c>
      <c r="AU45" s="82">
        <v>566</v>
      </c>
      <c r="AV45" s="82">
        <v>111.6</v>
      </c>
      <c r="AW45" s="80">
        <v>1.15</v>
      </c>
      <c r="AX45" s="82">
        <v>586.3</v>
      </c>
      <c r="AY45" s="82">
        <v>116.1</v>
      </c>
      <c r="AZ45" s="80">
        <v>1.11</v>
      </c>
      <c r="BA45" s="82">
        <v>609.2</v>
      </c>
      <c r="BB45" s="82">
        <v>120.2</v>
      </c>
      <c r="BC45" s="80">
        <v>1.07</v>
      </c>
      <c r="BD45" s="82">
        <v>636</v>
      </c>
      <c r="BE45" s="82">
        <v>129.5</v>
      </c>
      <c r="BF45" s="80">
        <v>0.99</v>
      </c>
      <c r="BG45" s="82">
        <v>670.2</v>
      </c>
      <c r="BH45" s="82">
        <v>142.5</v>
      </c>
      <c r="BI45" s="80">
        <v>0.9</v>
      </c>
      <c r="BJ45" s="82">
        <v>712.5</v>
      </c>
      <c r="BK45" s="82">
        <v>128.5</v>
      </c>
      <c r="BL45" s="80">
        <v>1</v>
      </c>
      <c r="BM45" s="82">
        <v>745.4</v>
      </c>
      <c r="BN45" s="82">
        <v>190.2</v>
      </c>
      <c r="BO45" s="80">
        <v>0.68</v>
      </c>
      <c r="BP45" s="82">
        <v>786.8</v>
      </c>
      <c r="BQ45" s="82">
        <v>121.6</v>
      </c>
      <c r="BR45" s="80">
        <v>1.06</v>
      </c>
      <c r="BS45" s="82">
        <v>798.6</v>
      </c>
      <c r="BT45" s="82">
        <v>113.2</v>
      </c>
      <c r="BU45" s="80">
        <v>1.14</v>
      </c>
      <c r="BV45" s="82">
        <v>808.1</v>
      </c>
      <c r="BW45" s="82">
        <v>404.1</v>
      </c>
      <c r="BX45" s="80">
        <v>0.32</v>
      </c>
      <c r="BY45" s="82">
        <v>953.3</v>
      </c>
      <c r="CF45" s="80"/>
      <c r="CG45" s="80"/>
      <c r="CH45" s="80"/>
      <c r="CI45" s="80"/>
    </row>
    <row r="46" spans="1:87" ht="12.75">
      <c r="A46" s="77" t="s">
        <v>257</v>
      </c>
      <c r="B46" s="78" t="s">
        <v>6</v>
      </c>
      <c r="C46" s="79">
        <v>378</v>
      </c>
      <c r="D46" s="77" t="s">
        <v>260</v>
      </c>
      <c r="E46" s="78" t="s">
        <v>261</v>
      </c>
      <c r="F46" s="78" t="s">
        <v>32</v>
      </c>
      <c r="G46" s="78" t="s">
        <v>3</v>
      </c>
      <c r="H46" s="80">
        <v>90.64</v>
      </c>
      <c r="I46" s="81">
        <v>535.9</v>
      </c>
      <c r="J46" s="82">
        <v>1116.9</v>
      </c>
      <c r="K46" s="83">
        <v>8160</v>
      </c>
      <c r="L46" s="80">
        <v>3.44</v>
      </c>
      <c r="M46" s="78" t="s">
        <v>29</v>
      </c>
      <c r="N46" s="78">
        <v>0</v>
      </c>
      <c r="Q46" s="82">
        <v>535.9</v>
      </c>
      <c r="R46" s="82">
        <v>785.3</v>
      </c>
      <c r="S46" s="80">
        <v>0.52</v>
      </c>
      <c r="T46" s="82">
        <v>902.3</v>
      </c>
      <c r="U46" s="82">
        <v>370.7</v>
      </c>
      <c r="V46" s="80">
        <v>1.1</v>
      </c>
      <c r="W46" s="82">
        <v>1011.6</v>
      </c>
      <c r="X46" s="82">
        <v>83.8</v>
      </c>
      <c r="Y46" s="80">
        <v>4.87</v>
      </c>
      <c r="Z46" s="82">
        <v>1019.7</v>
      </c>
      <c r="AA46" s="82">
        <v>74.2</v>
      </c>
      <c r="AB46" s="80">
        <v>5.5</v>
      </c>
      <c r="AC46" s="82">
        <v>1025.4</v>
      </c>
      <c r="AD46" s="82">
        <v>65.6</v>
      </c>
      <c r="AE46" s="80">
        <v>6.22</v>
      </c>
      <c r="AF46" s="82">
        <v>1029.8</v>
      </c>
      <c r="AG46" s="82">
        <v>62.1</v>
      </c>
      <c r="AH46" s="80">
        <v>6.57</v>
      </c>
      <c r="AI46" s="82">
        <v>1033.5</v>
      </c>
      <c r="AJ46" s="82">
        <v>58.7</v>
      </c>
      <c r="AK46" s="80">
        <v>6.95</v>
      </c>
      <c r="AL46" s="82">
        <v>1036.8</v>
      </c>
      <c r="AM46" s="82">
        <v>56.1</v>
      </c>
      <c r="AN46" s="80">
        <v>7.27</v>
      </c>
      <c r="AO46" s="82">
        <v>1039.9</v>
      </c>
      <c r="AP46" s="82">
        <v>55.5</v>
      </c>
      <c r="AQ46" s="80">
        <v>7.35</v>
      </c>
      <c r="AR46" s="82">
        <v>1042.8</v>
      </c>
      <c r="AS46" s="82">
        <v>54.8</v>
      </c>
      <c r="AT46" s="80">
        <v>7.45</v>
      </c>
      <c r="AU46" s="82">
        <v>1045.7</v>
      </c>
      <c r="AV46" s="82">
        <v>54.2</v>
      </c>
      <c r="AW46" s="80">
        <v>7.53</v>
      </c>
      <c r="AX46" s="82">
        <v>1048.6</v>
      </c>
      <c r="AY46" s="82">
        <v>54.3</v>
      </c>
      <c r="AZ46" s="80">
        <v>7.52</v>
      </c>
      <c r="BA46" s="82">
        <v>1051.4</v>
      </c>
      <c r="BB46" s="82">
        <v>55</v>
      </c>
      <c r="BC46" s="80">
        <v>7.42</v>
      </c>
      <c r="BD46" s="82">
        <v>1054.2</v>
      </c>
      <c r="BE46" s="82">
        <v>55.8</v>
      </c>
      <c r="BF46" s="80">
        <v>7.32</v>
      </c>
      <c r="BG46" s="82">
        <v>1057.1</v>
      </c>
      <c r="BH46" s="82">
        <v>55.9</v>
      </c>
      <c r="BI46" s="80">
        <v>7.3</v>
      </c>
      <c r="BJ46" s="82">
        <v>1060</v>
      </c>
      <c r="BK46" s="82">
        <v>58.3</v>
      </c>
      <c r="BL46" s="80">
        <v>7</v>
      </c>
      <c r="BM46" s="82">
        <v>1063.1</v>
      </c>
      <c r="BN46" s="82">
        <v>64.2</v>
      </c>
      <c r="BO46" s="80">
        <v>6.35</v>
      </c>
      <c r="BP46" s="82">
        <v>1066.7</v>
      </c>
      <c r="BQ46" s="82">
        <v>69.4</v>
      </c>
      <c r="BR46" s="80">
        <v>5.88</v>
      </c>
      <c r="BS46" s="82">
        <v>1071</v>
      </c>
      <c r="BT46" s="82">
        <v>81.3</v>
      </c>
      <c r="BU46" s="80">
        <v>5.02</v>
      </c>
      <c r="BV46" s="82">
        <v>1077.1</v>
      </c>
      <c r="BW46" s="82">
        <v>156.5</v>
      </c>
      <c r="BX46" s="80">
        <v>2.61</v>
      </c>
      <c r="BY46" s="82">
        <v>1116.9</v>
      </c>
      <c r="CF46" s="80"/>
      <c r="CG46" s="80"/>
      <c r="CH46" s="80"/>
      <c r="CI46" s="80"/>
    </row>
    <row r="47" spans="1:87" ht="12.75">
      <c r="A47" s="77" t="s">
        <v>262</v>
      </c>
      <c r="B47" s="78" t="s">
        <v>6</v>
      </c>
      <c r="C47" s="79">
        <v>29</v>
      </c>
      <c r="D47" s="77" t="s">
        <v>263</v>
      </c>
      <c r="E47" s="78" t="s">
        <v>264</v>
      </c>
      <c r="F47" s="78" t="s">
        <v>32</v>
      </c>
      <c r="G47" s="78" t="s">
        <v>3</v>
      </c>
      <c r="H47" s="77">
        <v>77.71</v>
      </c>
      <c r="I47" s="81">
        <v>59.7</v>
      </c>
      <c r="J47" s="82">
        <v>519.4</v>
      </c>
      <c r="K47" s="83">
        <v>7040</v>
      </c>
      <c r="L47" s="80">
        <v>1.79</v>
      </c>
      <c r="M47" s="78" t="s">
        <v>29</v>
      </c>
      <c r="N47" s="78">
        <v>0</v>
      </c>
      <c r="Q47" s="82">
        <v>59.7</v>
      </c>
      <c r="R47" s="82">
        <v>380.9</v>
      </c>
      <c r="S47" s="80">
        <v>0.92</v>
      </c>
      <c r="T47" s="82">
        <v>119.2</v>
      </c>
      <c r="U47" s="82">
        <v>302.1</v>
      </c>
      <c r="V47" s="80">
        <v>1.17</v>
      </c>
      <c r="W47" s="82">
        <v>150.7</v>
      </c>
      <c r="X47" s="82">
        <v>217.2</v>
      </c>
      <c r="Y47" s="80">
        <v>1.62</v>
      </c>
      <c r="Z47" s="82">
        <v>173.7</v>
      </c>
      <c r="AA47" s="82">
        <v>95.8</v>
      </c>
      <c r="AB47" s="80">
        <v>3.68</v>
      </c>
      <c r="AC47" s="82">
        <v>178.8</v>
      </c>
      <c r="AD47" s="82">
        <v>82.2</v>
      </c>
      <c r="AE47" s="80">
        <v>4.28</v>
      </c>
      <c r="AF47" s="82">
        <v>183.1</v>
      </c>
      <c r="AG47" s="82">
        <v>78.2</v>
      </c>
      <c r="AH47" s="80">
        <v>4.5</v>
      </c>
      <c r="AI47" s="82">
        <v>187.2</v>
      </c>
      <c r="AJ47" s="82">
        <v>76.6</v>
      </c>
      <c r="AK47" s="80">
        <v>4.6</v>
      </c>
      <c r="AL47" s="82">
        <v>191.2</v>
      </c>
      <c r="AM47" s="82">
        <v>77.1</v>
      </c>
      <c r="AN47" s="80">
        <v>4.57</v>
      </c>
      <c r="AO47" s="82">
        <v>195.3</v>
      </c>
      <c r="AP47" s="82">
        <v>76.1</v>
      </c>
      <c r="AQ47" s="80">
        <v>4.63</v>
      </c>
      <c r="AR47" s="82">
        <v>199.3</v>
      </c>
      <c r="AS47" s="82">
        <v>76</v>
      </c>
      <c r="AT47" s="80">
        <v>4.63</v>
      </c>
      <c r="AU47" s="82">
        <v>203.3</v>
      </c>
      <c r="AV47" s="82">
        <v>78.2</v>
      </c>
      <c r="AW47" s="80">
        <v>4.5</v>
      </c>
      <c r="AX47" s="82">
        <v>207.4</v>
      </c>
      <c r="AY47" s="82">
        <v>78.1</v>
      </c>
      <c r="AZ47" s="80">
        <v>4.51</v>
      </c>
      <c r="BA47" s="82">
        <v>211.5</v>
      </c>
      <c r="BB47" s="82">
        <v>81.7</v>
      </c>
      <c r="BC47" s="80">
        <v>4.31</v>
      </c>
      <c r="BD47" s="82">
        <v>215.9</v>
      </c>
      <c r="BE47" s="82">
        <v>100.3</v>
      </c>
      <c r="BF47" s="80">
        <v>3.51</v>
      </c>
      <c r="BG47" s="82">
        <v>221.3</v>
      </c>
      <c r="BH47" s="82">
        <v>340.1</v>
      </c>
      <c r="BI47" s="80">
        <v>1.03</v>
      </c>
      <c r="BJ47" s="82">
        <v>263.9</v>
      </c>
      <c r="BK47" s="82">
        <v>331.3</v>
      </c>
      <c r="BL47" s="80">
        <v>1.06</v>
      </c>
      <c r="BM47" s="82">
        <v>305.4</v>
      </c>
      <c r="BN47" s="82">
        <v>326.9</v>
      </c>
      <c r="BO47" s="80">
        <v>1.08</v>
      </c>
      <c r="BP47" s="82">
        <v>343.8</v>
      </c>
      <c r="BQ47" s="82">
        <v>311.6</v>
      </c>
      <c r="BR47" s="80">
        <v>1.13</v>
      </c>
      <c r="BS47" s="82">
        <v>377.9</v>
      </c>
      <c r="BT47" s="82">
        <v>348</v>
      </c>
      <c r="BU47" s="80">
        <v>1.01</v>
      </c>
      <c r="BV47" s="82">
        <v>418.2</v>
      </c>
      <c r="BW47" s="82">
        <v>473.4</v>
      </c>
      <c r="BX47" s="80">
        <v>0.74</v>
      </c>
      <c r="BY47" s="82">
        <v>519.4</v>
      </c>
      <c r="CF47" s="80"/>
      <c r="CG47" s="80"/>
      <c r="CH47" s="80"/>
      <c r="CI47" s="80"/>
    </row>
    <row r="48" spans="1:87" ht="12.75">
      <c r="A48" s="77" t="s">
        <v>262</v>
      </c>
      <c r="B48" s="78" t="s">
        <v>4</v>
      </c>
      <c r="C48" s="79">
        <v>146</v>
      </c>
      <c r="D48" s="77" t="s">
        <v>231</v>
      </c>
      <c r="E48" s="78" t="s">
        <v>265</v>
      </c>
      <c r="F48" s="78" t="s">
        <v>32</v>
      </c>
      <c r="G48" s="78" t="s">
        <v>3</v>
      </c>
      <c r="H48" s="77">
        <v>85.88</v>
      </c>
      <c r="I48" s="81">
        <v>846.7</v>
      </c>
      <c r="J48" s="82">
        <v>1360</v>
      </c>
      <c r="K48" s="83">
        <v>10000</v>
      </c>
      <c r="L48" s="80">
        <v>2.66</v>
      </c>
      <c r="M48" s="78" t="s">
        <v>29</v>
      </c>
      <c r="N48" s="78">
        <v>0</v>
      </c>
      <c r="Q48" s="82">
        <v>846.7</v>
      </c>
      <c r="R48" s="82">
        <v>463.7</v>
      </c>
      <c r="S48" s="80">
        <v>1.08</v>
      </c>
      <c r="T48" s="82">
        <v>968.8</v>
      </c>
      <c r="U48" s="82">
        <v>392.6</v>
      </c>
      <c r="V48" s="80">
        <v>1.27</v>
      </c>
      <c r="W48" s="82">
        <v>1040.8</v>
      </c>
      <c r="X48" s="82">
        <v>305.7</v>
      </c>
      <c r="Y48" s="80">
        <v>1.64</v>
      </c>
      <c r="Z48" s="82">
        <v>1076.6</v>
      </c>
      <c r="AA48" s="82">
        <v>252.3</v>
      </c>
      <c r="AB48" s="80">
        <v>1.98</v>
      </c>
      <c r="AC48" s="82">
        <v>1103.1</v>
      </c>
      <c r="AD48" s="82">
        <v>112.1</v>
      </c>
      <c r="AE48" s="80">
        <v>4.46</v>
      </c>
      <c r="AF48" s="82">
        <v>1110.1</v>
      </c>
      <c r="AG48" s="82">
        <v>90.1</v>
      </c>
      <c r="AH48" s="80">
        <v>5.55</v>
      </c>
      <c r="AI48" s="82">
        <v>1115.8</v>
      </c>
      <c r="AJ48" s="82">
        <v>87.9</v>
      </c>
      <c r="AK48" s="80">
        <v>5.69</v>
      </c>
      <c r="AL48" s="82">
        <v>1120.9</v>
      </c>
      <c r="AM48" s="82">
        <v>86</v>
      </c>
      <c r="AN48" s="80">
        <v>5.81</v>
      </c>
      <c r="AO48" s="82">
        <v>1126</v>
      </c>
      <c r="AP48" s="82">
        <v>87.5</v>
      </c>
      <c r="AQ48" s="80">
        <v>5.71</v>
      </c>
      <c r="AR48" s="82">
        <v>1131.1</v>
      </c>
      <c r="AS48" s="82">
        <v>87</v>
      </c>
      <c r="AT48" s="80">
        <v>5.75</v>
      </c>
      <c r="AU48" s="82">
        <v>1136.2</v>
      </c>
      <c r="AV48" s="82">
        <v>88</v>
      </c>
      <c r="AW48" s="80">
        <v>5.68</v>
      </c>
      <c r="AX48" s="82">
        <v>1141.5</v>
      </c>
      <c r="AY48" s="82">
        <v>87.4</v>
      </c>
      <c r="AZ48" s="80">
        <v>5.72</v>
      </c>
      <c r="BA48" s="82">
        <v>1146.7</v>
      </c>
      <c r="BB48" s="82">
        <v>87.9</v>
      </c>
      <c r="BC48" s="80">
        <v>5.69</v>
      </c>
      <c r="BD48" s="82">
        <v>1152</v>
      </c>
      <c r="BE48" s="82">
        <v>88.5</v>
      </c>
      <c r="BF48" s="80">
        <v>5.65</v>
      </c>
      <c r="BG48" s="82">
        <v>1157.2</v>
      </c>
      <c r="BH48" s="82">
        <v>94.9</v>
      </c>
      <c r="BI48" s="80">
        <v>5.27</v>
      </c>
      <c r="BJ48" s="82">
        <v>1163.3</v>
      </c>
      <c r="BK48" s="82">
        <v>107</v>
      </c>
      <c r="BL48" s="80">
        <v>4.67</v>
      </c>
      <c r="BM48" s="82">
        <v>1171.2</v>
      </c>
      <c r="BN48" s="82">
        <v>211.7</v>
      </c>
      <c r="BO48" s="80">
        <v>2.36</v>
      </c>
      <c r="BP48" s="82">
        <v>1191.8</v>
      </c>
      <c r="BQ48" s="82">
        <v>283.8</v>
      </c>
      <c r="BR48" s="80">
        <v>1.76</v>
      </c>
      <c r="BS48" s="82">
        <v>1223</v>
      </c>
      <c r="BT48" s="82">
        <v>313.3</v>
      </c>
      <c r="BU48" s="80">
        <v>1.59</v>
      </c>
      <c r="BV48" s="82">
        <v>1263.8</v>
      </c>
      <c r="BW48" s="82">
        <v>430.6</v>
      </c>
      <c r="BX48" s="80">
        <v>1.16</v>
      </c>
      <c r="BY48" s="82">
        <v>1360</v>
      </c>
      <c r="CF48" s="80"/>
      <c r="CG48" s="80"/>
      <c r="CH48" s="80"/>
      <c r="CI48" s="80"/>
    </row>
    <row r="49" spans="1:87" ht="12.75">
      <c r="A49" s="77" t="s">
        <v>262</v>
      </c>
      <c r="B49" s="78" t="s">
        <v>4</v>
      </c>
      <c r="C49" s="79">
        <v>296</v>
      </c>
      <c r="D49" s="77" t="s">
        <v>231</v>
      </c>
      <c r="E49" s="78" t="s">
        <v>266</v>
      </c>
      <c r="F49" s="78" t="s">
        <v>32</v>
      </c>
      <c r="G49" s="78" t="s">
        <v>3</v>
      </c>
      <c r="H49" s="80">
        <v>78.02</v>
      </c>
      <c r="I49" s="81">
        <v>143.8</v>
      </c>
      <c r="J49" s="82">
        <v>501.9</v>
      </c>
      <c r="K49" s="83">
        <v>17800</v>
      </c>
      <c r="L49" s="80">
        <v>3.59</v>
      </c>
      <c r="M49" s="78" t="s">
        <v>29</v>
      </c>
      <c r="N49" s="78">
        <v>0</v>
      </c>
      <c r="Q49" s="82">
        <v>143.8</v>
      </c>
      <c r="R49" s="82">
        <v>639</v>
      </c>
      <c r="S49" s="80">
        <v>1.39</v>
      </c>
      <c r="T49" s="82">
        <v>215.9</v>
      </c>
      <c r="U49" s="82">
        <v>493.7</v>
      </c>
      <c r="V49" s="80">
        <v>1.8</v>
      </c>
      <c r="W49" s="82">
        <v>249.9</v>
      </c>
      <c r="X49" s="82">
        <v>182.3</v>
      </c>
      <c r="Y49" s="80">
        <v>4.88</v>
      </c>
      <c r="Z49" s="82">
        <v>259.2</v>
      </c>
      <c r="AA49" s="82">
        <v>136</v>
      </c>
      <c r="AB49" s="80">
        <v>6.54</v>
      </c>
      <c r="AC49" s="82">
        <v>265.5</v>
      </c>
      <c r="AD49" s="82">
        <v>135.1</v>
      </c>
      <c r="AE49" s="80">
        <v>6.59</v>
      </c>
      <c r="AF49" s="82">
        <v>271.8</v>
      </c>
      <c r="AG49" s="82">
        <v>135.9</v>
      </c>
      <c r="AH49" s="80">
        <v>6.55</v>
      </c>
      <c r="AI49" s="82">
        <v>278.11</v>
      </c>
      <c r="AJ49" s="82">
        <v>133.2</v>
      </c>
      <c r="AK49" s="80">
        <v>6.68</v>
      </c>
      <c r="AL49" s="82">
        <v>284.3</v>
      </c>
      <c r="AM49" s="82">
        <v>131</v>
      </c>
      <c r="AN49" s="80">
        <v>6.8</v>
      </c>
      <c r="AO49" s="82">
        <v>290.4</v>
      </c>
      <c r="AP49" s="82">
        <v>134</v>
      </c>
      <c r="AQ49" s="80">
        <v>6.64</v>
      </c>
      <c r="AR49" s="82">
        <v>296.7</v>
      </c>
      <c r="AS49" s="82">
        <v>133.9</v>
      </c>
      <c r="AT49" s="80">
        <v>6.65</v>
      </c>
      <c r="AU49" s="82">
        <v>302.9</v>
      </c>
      <c r="AV49" s="82">
        <v>133.2</v>
      </c>
      <c r="AW49" s="80">
        <v>6.68</v>
      </c>
      <c r="AX49" s="82">
        <v>309.1</v>
      </c>
      <c r="AY49" s="82">
        <v>133.1</v>
      </c>
      <c r="AZ49" s="80">
        <v>6.69</v>
      </c>
      <c r="BA49" s="82">
        <v>315.4</v>
      </c>
      <c r="BB49" s="82">
        <v>134.5</v>
      </c>
      <c r="BC49" s="80">
        <v>6.62</v>
      </c>
      <c r="BD49" s="82">
        <v>321.6</v>
      </c>
      <c r="BE49" s="82">
        <v>133.4</v>
      </c>
      <c r="BF49" s="80">
        <v>6.67</v>
      </c>
      <c r="BG49" s="82">
        <v>327.9</v>
      </c>
      <c r="BH49" s="82">
        <v>143.8</v>
      </c>
      <c r="BI49" s="80">
        <v>6.19</v>
      </c>
      <c r="BJ49" s="82">
        <v>334.9</v>
      </c>
      <c r="BK49" s="82">
        <v>147.9</v>
      </c>
      <c r="BL49" s="80">
        <v>6.02</v>
      </c>
      <c r="BM49" s="82">
        <v>343</v>
      </c>
      <c r="BN49" s="82">
        <v>250.7</v>
      </c>
      <c r="BO49" s="80">
        <v>3.55</v>
      </c>
      <c r="BP49" s="82">
        <v>358.7</v>
      </c>
      <c r="BQ49" s="82">
        <v>464.8</v>
      </c>
      <c r="BR49" s="80">
        <v>1.91</v>
      </c>
      <c r="BS49" s="82">
        <v>389</v>
      </c>
      <c r="BT49" s="82">
        <v>493.8</v>
      </c>
      <c r="BU49" s="80">
        <v>1.8</v>
      </c>
      <c r="BV49" s="82">
        <v>422.6</v>
      </c>
      <c r="BW49" s="82">
        <v>671.9</v>
      </c>
      <c r="BX49" s="80">
        <v>1.32</v>
      </c>
      <c r="BY49" s="82">
        <v>501.9</v>
      </c>
      <c r="CF49" s="80"/>
      <c r="CG49" s="80"/>
      <c r="CH49" s="80"/>
      <c r="CI49" s="80"/>
    </row>
    <row r="50" spans="1:87" ht="12.75">
      <c r="A50" s="77" t="s">
        <v>262</v>
      </c>
      <c r="B50" s="78" t="s">
        <v>7</v>
      </c>
      <c r="C50" s="79">
        <v>62</v>
      </c>
      <c r="D50" s="77" t="s">
        <v>263</v>
      </c>
      <c r="E50" s="78" t="s">
        <v>267</v>
      </c>
      <c r="F50" s="78" t="s">
        <v>32</v>
      </c>
      <c r="G50" s="78" t="s">
        <v>3</v>
      </c>
      <c r="H50" s="77">
        <v>83.73</v>
      </c>
      <c r="I50" s="81">
        <v>165.2</v>
      </c>
      <c r="J50" s="82">
        <v>506</v>
      </c>
      <c r="K50" s="83">
        <v>7750</v>
      </c>
      <c r="L50" s="80">
        <v>3.12</v>
      </c>
      <c r="M50" s="78" t="s">
        <v>29</v>
      </c>
      <c r="N50" s="78">
        <v>5</v>
      </c>
      <c r="Q50" s="82">
        <v>165.2</v>
      </c>
      <c r="R50" s="82">
        <v>458.5</v>
      </c>
      <c r="S50" s="80">
        <v>0.85</v>
      </c>
      <c r="T50" s="82">
        <v>281.1</v>
      </c>
      <c r="U50" s="82">
        <v>104.5</v>
      </c>
      <c r="V50" s="80">
        <v>3.71</v>
      </c>
      <c r="W50" s="82">
        <v>294.2</v>
      </c>
      <c r="X50" s="82">
        <v>83.7</v>
      </c>
      <c r="Y50" s="80">
        <v>4.63</v>
      </c>
      <c r="Z50" s="82">
        <v>304.5</v>
      </c>
      <c r="AA50" s="82">
        <v>84.8</v>
      </c>
      <c r="AB50" s="80">
        <v>4.57</v>
      </c>
      <c r="AC50" s="82">
        <v>314.9</v>
      </c>
      <c r="AD50" s="82">
        <v>82.6</v>
      </c>
      <c r="AE50" s="80">
        <v>4.69</v>
      </c>
      <c r="AF50" s="82">
        <v>324.8</v>
      </c>
      <c r="AG50" s="82">
        <v>80.7</v>
      </c>
      <c r="AH50" s="80">
        <v>4.8</v>
      </c>
      <c r="AI50" s="82">
        <v>334.5</v>
      </c>
      <c r="AJ50" s="82">
        <v>82.5</v>
      </c>
      <c r="AK50" s="80">
        <v>4.69</v>
      </c>
      <c r="AL50" s="82">
        <v>344.3</v>
      </c>
      <c r="AM50" s="82">
        <v>81.5</v>
      </c>
      <c r="AN50" s="80">
        <v>4.75</v>
      </c>
      <c r="AO50" s="82">
        <v>353.8</v>
      </c>
      <c r="AP50" s="82">
        <v>81.1</v>
      </c>
      <c r="AQ50" s="80">
        <v>4.78</v>
      </c>
      <c r="AR50" s="82">
        <v>363.4</v>
      </c>
      <c r="AS50" s="82">
        <v>113.4</v>
      </c>
      <c r="AT50" s="80">
        <v>3.42</v>
      </c>
      <c r="AU50" s="82">
        <v>374.2</v>
      </c>
      <c r="AV50" s="82">
        <v>86.3</v>
      </c>
      <c r="AW50" s="80">
        <v>4.49</v>
      </c>
      <c r="AX50" s="82">
        <v>379.9</v>
      </c>
      <c r="AY50" s="82">
        <v>81.1</v>
      </c>
      <c r="AZ50" s="80">
        <v>4.78</v>
      </c>
      <c r="BA50" s="82">
        <v>385.3</v>
      </c>
      <c r="BB50" s="82">
        <v>81.7</v>
      </c>
      <c r="BC50" s="80">
        <v>4.74</v>
      </c>
      <c r="BD50" s="82">
        <v>390.7</v>
      </c>
      <c r="BE50" s="82">
        <v>81.3</v>
      </c>
      <c r="BF50" s="80">
        <v>4.77</v>
      </c>
      <c r="BG50" s="82">
        <v>396.1</v>
      </c>
      <c r="BH50" s="82">
        <v>80.2</v>
      </c>
      <c r="BI50" s="80">
        <v>4.83</v>
      </c>
      <c r="BJ50" s="82">
        <v>401.4</v>
      </c>
      <c r="BK50" s="82">
        <v>82.3</v>
      </c>
      <c r="BL50" s="80">
        <v>4.71</v>
      </c>
      <c r="BM50" s="82">
        <v>406.9</v>
      </c>
      <c r="BN50" s="82">
        <v>86.9</v>
      </c>
      <c r="BO50" s="80">
        <v>4.46</v>
      </c>
      <c r="BP50" s="82">
        <v>413</v>
      </c>
      <c r="BQ50" s="82">
        <v>88.8</v>
      </c>
      <c r="BR50" s="80">
        <v>4.37</v>
      </c>
      <c r="BS50" s="82">
        <v>419.6</v>
      </c>
      <c r="BT50" s="82">
        <v>113.8</v>
      </c>
      <c r="BU50" s="80">
        <v>3.41</v>
      </c>
      <c r="BV50" s="82">
        <v>430.8</v>
      </c>
      <c r="BW50" s="82">
        <v>446.2</v>
      </c>
      <c r="BX50" s="80">
        <v>0.87</v>
      </c>
      <c r="BY50" s="82">
        <v>506</v>
      </c>
      <c r="CF50" s="80"/>
      <c r="CG50" s="80"/>
      <c r="CH50" s="80"/>
      <c r="CI50" s="80"/>
    </row>
    <row r="51" spans="1:87" ht="12.75">
      <c r="A51" s="77" t="s">
        <v>262</v>
      </c>
      <c r="B51" s="78" t="s">
        <v>7</v>
      </c>
      <c r="C51" s="79">
        <v>118</v>
      </c>
      <c r="D51" s="77" t="s">
        <v>231</v>
      </c>
      <c r="E51" s="78" t="s">
        <v>268</v>
      </c>
      <c r="F51" s="78" t="s">
        <v>32</v>
      </c>
      <c r="G51" s="78" t="s">
        <v>3</v>
      </c>
      <c r="H51" s="77">
        <v>92.1</v>
      </c>
      <c r="I51" s="81">
        <v>-40.8</v>
      </c>
      <c r="J51" s="82">
        <v>799.2</v>
      </c>
      <c r="K51" s="83">
        <v>16000</v>
      </c>
      <c r="L51" s="80">
        <v>2.22</v>
      </c>
      <c r="M51" s="78" t="s">
        <v>29</v>
      </c>
      <c r="N51" s="78">
        <v>0</v>
      </c>
      <c r="Q51" s="82">
        <v>-40.8</v>
      </c>
      <c r="R51" s="82">
        <v>2151.5</v>
      </c>
      <c r="S51" s="80">
        <v>0.37</v>
      </c>
      <c r="T51" s="82">
        <v>282.7</v>
      </c>
      <c r="U51" s="82">
        <v>386.9</v>
      </c>
      <c r="V51" s="80">
        <v>2.07</v>
      </c>
      <c r="W51" s="82">
        <v>301.9</v>
      </c>
      <c r="X51" s="82">
        <v>310.3</v>
      </c>
      <c r="Y51" s="80">
        <v>2.58</v>
      </c>
      <c r="Z51" s="82">
        <v>314.9</v>
      </c>
      <c r="AA51" s="82">
        <v>321.3</v>
      </c>
      <c r="AB51" s="80">
        <v>2.49</v>
      </c>
      <c r="AC51" s="82">
        <v>329.1</v>
      </c>
      <c r="AD51" s="82">
        <v>321.9</v>
      </c>
      <c r="AE51" s="80">
        <v>2.49</v>
      </c>
      <c r="AF51" s="82">
        <v>344</v>
      </c>
      <c r="AG51" s="82">
        <v>337.9</v>
      </c>
      <c r="AH51" s="80">
        <v>2.37</v>
      </c>
      <c r="AI51" s="82">
        <v>359.8</v>
      </c>
      <c r="AJ51" s="82">
        <v>381.3</v>
      </c>
      <c r="AK51" s="80">
        <v>2.1</v>
      </c>
      <c r="AL51" s="82">
        <v>381.3</v>
      </c>
      <c r="AM51" s="82">
        <v>182.2</v>
      </c>
      <c r="AN51" s="80">
        <v>4.39</v>
      </c>
      <c r="AO51" s="82">
        <v>398</v>
      </c>
      <c r="AP51" s="82">
        <v>189.5</v>
      </c>
      <c r="AQ51" s="80">
        <v>4.22</v>
      </c>
      <c r="AR51" s="82">
        <v>416.7</v>
      </c>
      <c r="AS51" s="82">
        <v>208.9</v>
      </c>
      <c r="AT51" s="80">
        <v>3.83</v>
      </c>
      <c r="AU51" s="82">
        <v>440.7</v>
      </c>
      <c r="AV51" s="82">
        <v>227.3</v>
      </c>
      <c r="AW51" s="80">
        <v>3.52</v>
      </c>
      <c r="AX51" s="82">
        <v>469.7</v>
      </c>
      <c r="AY51" s="82">
        <v>213.2</v>
      </c>
      <c r="AZ51" s="80">
        <v>3.75</v>
      </c>
      <c r="BA51" s="82">
        <v>495.3</v>
      </c>
      <c r="BB51" s="82">
        <v>233.1</v>
      </c>
      <c r="BC51" s="80">
        <v>3.43</v>
      </c>
      <c r="BD51" s="82">
        <v>527</v>
      </c>
      <c r="BE51" s="82">
        <v>243.3</v>
      </c>
      <c r="BF51" s="80">
        <v>3.29</v>
      </c>
      <c r="BG51" s="82">
        <v>562.1</v>
      </c>
      <c r="BH51" s="82">
        <v>233.2</v>
      </c>
      <c r="BI51" s="80">
        <v>3.43</v>
      </c>
      <c r="BJ51" s="82">
        <v>594.6</v>
      </c>
      <c r="BK51" s="82">
        <v>222.7</v>
      </c>
      <c r="BL51" s="80">
        <v>3.59</v>
      </c>
      <c r="BM51" s="82">
        <v>623.1</v>
      </c>
      <c r="BN51" s="82">
        <v>227.7</v>
      </c>
      <c r="BO51" s="80">
        <v>3.51</v>
      </c>
      <c r="BP51" s="82">
        <v>651</v>
      </c>
      <c r="BQ51" s="82">
        <v>231.3</v>
      </c>
      <c r="BR51" s="80">
        <v>3.46</v>
      </c>
      <c r="BS51" s="82">
        <v>678.9</v>
      </c>
      <c r="BT51" s="82">
        <v>245</v>
      </c>
      <c r="BU51" s="80">
        <v>3.27</v>
      </c>
      <c r="BV51" s="82">
        <v>708.2</v>
      </c>
      <c r="BW51" s="82">
        <v>351.9</v>
      </c>
      <c r="BX51" s="80">
        <v>2.27</v>
      </c>
      <c r="BY51" s="82">
        <v>799.2</v>
      </c>
      <c r="CF51" s="80"/>
      <c r="CG51" s="80"/>
      <c r="CH51" s="80"/>
      <c r="CI51" s="80"/>
    </row>
    <row r="52" spans="1:87" ht="12.75">
      <c r="A52" s="77" t="s">
        <v>262</v>
      </c>
      <c r="B52" s="78" t="s">
        <v>7</v>
      </c>
      <c r="C52" s="79">
        <v>242</v>
      </c>
      <c r="D52" s="77" t="s">
        <v>263</v>
      </c>
      <c r="E52" s="78" t="s">
        <v>269</v>
      </c>
      <c r="F52" s="78" t="s">
        <v>32</v>
      </c>
      <c r="G52" s="78" t="s">
        <v>3</v>
      </c>
      <c r="H52" s="77">
        <v>85.51</v>
      </c>
      <c r="I52" s="81">
        <v>59.3</v>
      </c>
      <c r="J52" s="82">
        <v>272.6</v>
      </c>
      <c r="K52" s="83">
        <v>7860</v>
      </c>
      <c r="L52" s="80">
        <v>2.33</v>
      </c>
      <c r="M52" s="78" t="s">
        <v>29</v>
      </c>
      <c r="N52" s="78">
        <v>0</v>
      </c>
      <c r="Q52" s="82">
        <v>59.3</v>
      </c>
      <c r="R52" s="82">
        <v>539.9</v>
      </c>
      <c r="S52" s="80">
        <v>0.73</v>
      </c>
      <c r="T52" s="82">
        <v>109.4</v>
      </c>
      <c r="U52" s="82">
        <v>314.1</v>
      </c>
      <c r="V52" s="80">
        <v>1.25</v>
      </c>
      <c r="W52" s="82">
        <v>126.8</v>
      </c>
      <c r="X52" s="82">
        <v>298.7</v>
      </c>
      <c r="Y52" s="80">
        <v>1.32</v>
      </c>
      <c r="Z52" s="82">
        <v>143.1</v>
      </c>
      <c r="AA52" s="82">
        <v>297.6</v>
      </c>
      <c r="AB52" s="80">
        <v>1.32</v>
      </c>
      <c r="AC52" s="82">
        <v>159.3</v>
      </c>
      <c r="AD52" s="82">
        <v>110.6</v>
      </c>
      <c r="AE52" s="80">
        <v>3.55</v>
      </c>
      <c r="AF52" s="82">
        <v>165</v>
      </c>
      <c r="AG52" s="82">
        <v>103.6</v>
      </c>
      <c r="AH52" s="80">
        <v>3.79</v>
      </c>
      <c r="AI52" s="82">
        <v>169.9</v>
      </c>
      <c r="AJ52" s="82">
        <v>97.1</v>
      </c>
      <c r="AK52" s="80">
        <v>4.05</v>
      </c>
      <c r="AL52" s="82">
        <v>174.3</v>
      </c>
      <c r="AM52" s="82">
        <v>96.3</v>
      </c>
      <c r="AN52" s="80">
        <v>4.08</v>
      </c>
      <c r="AO52" s="82">
        <v>178.4</v>
      </c>
      <c r="AP52" s="82">
        <v>94.2</v>
      </c>
      <c r="AQ52" s="80">
        <v>4.17</v>
      </c>
      <c r="AR52" s="82">
        <v>182.4</v>
      </c>
      <c r="AS52" s="82">
        <v>93.9</v>
      </c>
      <c r="AT52" s="80">
        <v>4.19</v>
      </c>
      <c r="AU52" s="82">
        <v>186.3</v>
      </c>
      <c r="AV52" s="82">
        <v>91.8</v>
      </c>
      <c r="AW52" s="80">
        <v>4.28</v>
      </c>
      <c r="AX52" s="82">
        <v>190.2</v>
      </c>
      <c r="AY52" s="82">
        <v>92.7</v>
      </c>
      <c r="AZ52" s="80">
        <v>4.24</v>
      </c>
      <c r="BA52" s="82">
        <v>194.1</v>
      </c>
      <c r="BB52" s="82">
        <v>91.9</v>
      </c>
      <c r="BC52" s="80">
        <v>4.28</v>
      </c>
      <c r="BD52" s="82">
        <v>197.9</v>
      </c>
      <c r="BE52" s="82">
        <v>93.6</v>
      </c>
      <c r="BF52" s="80">
        <v>4.2</v>
      </c>
      <c r="BG52" s="82">
        <v>201.7</v>
      </c>
      <c r="BH52" s="82">
        <v>94.6</v>
      </c>
      <c r="BI52" s="80">
        <v>4.15</v>
      </c>
      <c r="BJ52" s="82">
        <v>205.7</v>
      </c>
      <c r="BK52" s="82">
        <v>96.3</v>
      </c>
      <c r="BL52" s="80">
        <v>4.08</v>
      </c>
      <c r="BM52" s="82">
        <v>210</v>
      </c>
      <c r="BN52" s="82">
        <v>108.5</v>
      </c>
      <c r="BO52" s="80">
        <v>3.62</v>
      </c>
      <c r="BP52" s="82">
        <v>215.1</v>
      </c>
      <c r="BQ52" s="82">
        <v>115.2</v>
      </c>
      <c r="BR52" s="80">
        <v>3.41</v>
      </c>
      <c r="BS52" s="82">
        <v>221.3</v>
      </c>
      <c r="BT52" s="82">
        <v>116.4</v>
      </c>
      <c r="BU52" s="80">
        <v>3.38</v>
      </c>
      <c r="BV52" s="82">
        <v>227.8</v>
      </c>
      <c r="BW52" s="82">
        <v>423.8</v>
      </c>
      <c r="BX52" s="80">
        <v>0.93</v>
      </c>
      <c r="BY52" s="82">
        <v>272.6</v>
      </c>
      <c r="CF52" s="80"/>
      <c r="CG52" s="80"/>
      <c r="CH52" s="80"/>
      <c r="CI52" s="80"/>
    </row>
    <row r="53" spans="1:87" ht="12.75">
      <c r="A53" s="77" t="s">
        <v>270</v>
      </c>
      <c r="B53" s="78" t="s">
        <v>4</v>
      </c>
      <c r="C53" s="79">
        <v>56</v>
      </c>
      <c r="D53" s="77" t="s">
        <v>231</v>
      </c>
      <c r="E53" s="78" t="s">
        <v>271</v>
      </c>
      <c r="F53" s="78" t="s">
        <v>32</v>
      </c>
      <c r="G53" s="78" t="s">
        <v>3</v>
      </c>
      <c r="H53" s="77">
        <v>87.38</v>
      </c>
      <c r="I53" s="81">
        <v>22.6</v>
      </c>
      <c r="J53" s="82">
        <v>1042</v>
      </c>
      <c r="K53" s="83">
        <v>22900</v>
      </c>
      <c r="L53" s="80">
        <v>2.12</v>
      </c>
      <c r="M53" s="78" t="s">
        <v>29</v>
      </c>
      <c r="N53" s="78">
        <v>0</v>
      </c>
      <c r="Q53" s="82">
        <v>22.6</v>
      </c>
      <c r="R53" s="82">
        <v>1046.8</v>
      </c>
      <c r="S53" s="80">
        <v>1.09</v>
      </c>
      <c r="T53" s="82">
        <v>146.6</v>
      </c>
      <c r="U53" s="82">
        <v>889.6</v>
      </c>
      <c r="V53" s="80">
        <v>1.29</v>
      </c>
      <c r="W53" s="82">
        <v>231.4</v>
      </c>
      <c r="X53" s="82">
        <v>963.9</v>
      </c>
      <c r="Y53" s="80">
        <v>1.19</v>
      </c>
      <c r="Z53" s="82">
        <v>333.3</v>
      </c>
      <c r="AA53" s="82">
        <v>1045.6</v>
      </c>
      <c r="AB53" s="80">
        <v>1.1</v>
      </c>
      <c r="AC53" s="82">
        <v>459.1</v>
      </c>
      <c r="AD53" s="82">
        <v>299</v>
      </c>
      <c r="AE53" s="80">
        <v>3.83</v>
      </c>
      <c r="AF53" s="82">
        <v>480.9</v>
      </c>
      <c r="AG53" s="82">
        <v>201</v>
      </c>
      <c r="AH53" s="80">
        <v>5.7</v>
      </c>
      <c r="AI53" s="82">
        <v>491.6</v>
      </c>
      <c r="AJ53" s="82">
        <v>201.3</v>
      </c>
      <c r="AK53" s="80">
        <v>5.69</v>
      </c>
      <c r="AL53" s="82">
        <v>502.3</v>
      </c>
      <c r="AM53" s="82">
        <v>201.1</v>
      </c>
      <c r="AN53" s="80">
        <v>5.69</v>
      </c>
      <c r="AO53" s="82">
        <v>513.1</v>
      </c>
      <c r="AP53" s="82">
        <v>203.7</v>
      </c>
      <c r="AQ53" s="80">
        <v>5.62</v>
      </c>
      <c r="AR53" s="82">
        <v>524</v>
      </c>
      <c r="AS53" s="82">
        <v>199.6</v>
      </c>
      <c r="AT53" s="80">
        <v>5.74</v>
      </c>
      <c r="AU53" s="82">
        <v>534.5</v>
      </c>
      <c r="AV53" s="82">
        <v>199.8</v>
      </c>
      <c r="AW53" s="80">
        <v>5.73</v>
      </c>
      <c r="AX53" s="82">
        <v>544.8</v>
      </c>
      <c r="AY53" s="82">
        <v>193.7</v>
      </c>
      <c r="AZ53" s="80">
        <v>5.91</v>
      </c>
      <c r="BA53" s="82">
        <v>554.5</v>
      </c>
      <c r="BB53" s="82">
        <v>193.3</v>
      </c>
      <c r="BC53" s="80">
        <v>5.92</v>
      </c>
      <c r="BD53" s="82">
        <v>563.9</v>
      </c>
      <c r="BE53" s="82">
        <v>193.9</v>
      </c>
      <c r="BF53" s="80">
        <v>5.91</v>
      </c>
      <c r="BG53" s="82">
        <v>573.3</v>
      </c>
      <c r="BH53" s="82">
        <v>221.7</v>
      </c>
      <c r="BI53" s="80">
        <v>5.16</v>
      </c>
      <c r="BJ53" s="82">
        <v>585.1</v>
      </c>
      <c r="BK53" s="82">
        <v>941.6</v>
      </c>
      <c r="BL53" s="80">
        <v>1.22</v>
      </c>
      <c r="BM53" s="82">
        <v>698.5</v>
      </c>
      <c r="BN53" s="82">
        <v>929.3</v>
      </c>
      <c r="BO53" s="80">
        <v>1.23</v>
      </c>
      <c r="BP53" s="82">
        <v>793.6</v>
      </c>
      <c r="BQ53" s="82">
        <v>868.1</v>
      </c>
      <c r="BR53" s="80">
        <v>1.32</v>
      </c>
      <c r="BS53" s="82">
        <v>869.5</v>
      </c>
      <c r="BT53" s="82">
        <v>855.3</v>
      </c>
      <c r="BU53" s="80">
        <v>1.34</v>
      </c>
      <c r="BV53" s="82">
        <v>942.9</v>
      </c>
      <c r="BW53" s="82">
        <v>954</v>
      </c>
      <c r="BX53" s="80">
        <v>1.2</v>
      </c>
      <c r="BY53" s="82">
        <v>1042</v>
      </c>
      <c r="CF53" s="80"/>
      <c r="CG53" s="80"/>
      <c r="CH53" s="80"/>
      <c r="CI53" s="80"/>
    </row>
    <row r="54" spans="1:87" ht="12.75">
      <c r="A54" s="77" t="s">
        <v>270</v>
      </c>
      <c r="B54" s="78" t="s">
        <v>7</v>
      </c>
      <c r="C54" s="79">
        <v>22</v>
      </c>
      <c r="D54" s="77" t="s">
        <v>231</v>
      </c>
      <c r="E54" s="78" t="s">
        <v>272</v>
      </c>
      <c r="F54" s="78" t="s">
        <v>32</v>
      </c>
      <c r="G54" s="78" t="s">
        <v>3</v>
      </c>
      <c r="H54" s="77">
        <v>386.6</v>
      </c>
      <c r="I54" s="81">
        <v>2.7</v>
      </c>
      <c r="J54" s="82">
        <v>784.8</v>
      </c>
      <c r="K54" s="83">
        <v>23000</v>
      </c>
      <c r="L54" s="80">
        <v>3.13</v>
      </c>
      <c r="M54" s="78" t="s">
        <v>29</v>
      </c>
      <c r="N54" s="78">
        <v>6</v>
      </c>
      <c r="Q54" s="82">
        <v>2.7</v>
      </c>
      <c r="R54" s="82">
        <v>1046.4</v>
      </c>
      <c r="S54" s="80">
        <v>1.1</v>
      </c>
      <c r="T54" s="82">
        <v>179.6</v>
      </c>
      <c r="U54" s="82">
        <v>800.4</v>
      </c>
      <c r="V54" s="80">
        <v>1.44</v>
      </c>
      <c r="W54" s="82">
        <v>261.6</v>
      </c>
      <c r="X54" s="82">
        <v>762.4</v>
      </c>
      <c r="Y54" s="80">
        <v>1.51</v>
      </c>
      <c r="Z54" s="82">
        <v>338.2</v>
      </c>
      <c r="AA54" s="82">
        <v>761.7</v>
      </c>
      <c r="AB54" s="80">
        <v>1.51</v>
      </c>
      <c r="AC54" s="82">
        <v>416.1</v>
      </c>
      <c r="AD54" s="82">
        <v>759.2</v>
      </c>
      <c r="AE54" s="80">
        <v>1.51</v>
      </c>
      <c r="AF54" s="82">
        <v>494.7</v>
      </c>
      <c r="AG54" s="82">
        <v>196.7</v>
      </c>
      <c r="AH54" s="80">
        <v>5.85</v>
      </c>
      <c r="AI54" s="82">
        <v>509</v>
      </c>
      <c r="AJ54" s="82">
        <v>134.6</v>
      </c>
      <c r="AK54" s="80">
        <v>8.54</v>
      </c>
      <c r="AL54" s="82">
        <v>517.2</v>
      </c>
      <c r="AM54" s="82">
        <v>135.8</v>
      </c>
      <c r="AN54" s="80">
        <v>8.47</v>
      </c>
      <c r="AO54" s="82">
        <v>525.4</v>
      </c>
      <c r="AP54" s="82">
        <v>133.3</v>
      </c>
      <c r="AQ54" s="80">
        <v>8.63</v>
      </c>
      <c r="AR54" s="82">
        <v>533.6</v>
      </c>
      <c r="AS54" s="82">
        <v>132.6</v>
      </c>
      <c r="AT54" s="80">
        <v>8.67</v>
      </c>
      <c r="AU54" s="82">
        <v>541.8</v>
      </c>
      <c r="AV54" s="82">
        <v>132.4</v>
      </c>
      <c r="AW54" s="80">
        <v>8.69</v>
      </c>
      <c r="AX54" s="82">
        <v>549.9</v>
      </c>
      <c r="AY54" s="82">
        <v>132.1</v>
      </c>
      <c r="AZ54" s="80">
        <v>8.7</v>
      </c>
      <c r="BA54" s="82">
        <v>558.1</v>
      </c>
      <c r="BB54" s="82">
        <v>133.8</v>
      </c>
      <c r="BC54" s="80">
        <v>8.6</v>
      </c>
      <c r="BD54" s="82">
        <v>566.3</v>
      </c>
      <c r="BE54" s="82">
        <v>133</v>
      </c>
      <c r="BF54" s="80">
        <v>8.65</v>
      </c>
      <c r="BG54" s="82">
        <v>574.5</v>
      </c>
      <c r="BH54" s="82">
        <v>135.9</v>
      </c>
      <c r="BI54" s="80">
        <v>8.46</v>
      </c>
      <c r="BJ54" s="82">
        <v>582.9</v>
      </c>
      <c r="BK54" s="82">
        <v>131</v>
      </c>
      <c r="BL54" s="80">
        <v>8.78</v>
      </c>
      <c r="BM54" s="82">
        <v>591</v>
      </c>
      <c r="BN54" s="82">
        <v>134.3</v>
      </c>
      <c r="BO54" s="80">
        <v>8.56</v>
      </c>
      <c r="BP54" s="82">
        <v>599.3</v>
      </c>
      <c r="BQ54" s="82">
        <v>136.5</v>
      </c>
      <c r="BR54" s="80">
        <v>8.42</v>
      </c>
      <c r="BS54" s="82">
        <v>607.8</v>
      </c>
      <c r="BT54" s="82">
        <v>458.8</v>
      </c>
      <c r="BU54" s="80">
        <v>2.51</v>
      </c>
      <c r="BV54" s="82">
        <v>648.1</v>
      </c>
      <c r="BW54" s="82">
        <v>955.1</v>
      </c>
      <c r="BX54" s="80">
        <v>1.2</v>
      </c>
      <c r="BY54" s="82">
        <v>784.8</v>
      </c>
      <c r="CF54" s="80"/>
      <c r="CG54" s="80"/>
      <c r="CH54" s="80"/>
      <c r="CI54" s="80"/>
    </row>
    <row r="55" spans="1:87" ht="12.75">
      <c r="A55" s="77" t="s">
        <v>273</v>
      </c>
      <c r="B55" s="78" t="s">
        <v>4</v>
      </c>
      <c r="C55" s="79">
        <v>97</v>
      </c>
      <c r="D55" s="77" t="s">
        <v>274</v>
      </c>
      <c r="E55" s="78" t="s">
        <v>275</v>
      </c>
      <c r="F55" s="78" t="s">
        <v>32</v>
      </c>
      <c r="G55" s="78" t="s">
        <v>3</v>
      </c>
      <c r="H55" s="77">
        <v>95.73</v>
      </c>
      <c r="I55" s="81">
        <v>-26.2</v>
      </c>
      <c r="J55" s="82">
        <v>1063.3</v>
      </c>
      <c r="K55" s="83">
        <v>14100</v>
      </c>
      <c r="L55" s="80">
        <v>1.8</v>
      </c>
      <c r="M55" s="78" t="s">
        <v>29</v>
      </c>
      <c r="N55" s="78">
        <v>0</v>
      </c>
      <c r="Q55" s="82">
        <v>-26.2</v>
      </c>
      <c r="R55" s="82">
        <v>577.2</v>
      </c>
      <c r="S55" s="80">
        <v>1.22</v>
      </c>
      <c r="T55" s="82">
        <v>118.4</v>
      </c>
      <c r="U55" s="82">
        <v>482.1</v>
      </c>
      <c r="V55" s="80">
        <v>1.46</v>
      </c>
      <c r="W55" s="82">
        <v>201.5</v>
      </c>
      <c r="X55" s="82">
        <v>433.1</v>
      </c>
      <c r="Y55" s="80">
        <v>1.63</v>
      </c>
      <c r="Z55" s="82">
        <v>265.4</v>
      </c>
      <c r="AA55" s="82">
        <v>403.6</v>
      </c>
      <c r="AB55" s="80">
        <v>1.75</v>
      </c>
      <c r="AC55" s="82">
        <v>318.8</v>
      </c>
      <c r="AD55" s="82">
        <v>372.1</v>
      </c>
      <c r="AE55" s="80">
        <v>1.89</v>
      </c>
      <c r="AF55" s="82">
        <v>364.5</v>
      </c>
      <c r="AG55" s="82">
        <v>370.4</v>
      </c>
      <c r="AH55" s="80">
        <v>1.9</v>
      </c>
      <c r="AI55" s="82">
        <v>407.8</v>
      </c>
      <c r="AJ55" s="82">
        <v>350.9</v>
      </c>
      <c r="AK55" s="80">
        <v>2.01</v>
      </c>
      <c r="AL55" s="82">
        <v>447.1</v>
      </c>
      <c r="AM55" s="82">
        <v>345.3</v>
      </c>
      <c r="AN55" s="80">
        <v>2.04</v>
      </c>
      <c r="AO55" s="82">
        <v>485.3</v>
      </c>
      <c r="AP55" s="82">
        <v>347.9</v>
      </c>
      <c r="AQ55" s="80">
        <v>2.03</v>
      </c>
      <c r="AR55" s="82">
        <v>524.1</v>
      </c>
      <c r="AS55" s="82">
        <v>587.5</v>
      </c>
      <c r="AT55" s="80">
        <v>1.2</v>
      </c>
      <c r="AU55" s="82">
        <v>590.9</v>
      </c>
      <c r="AV55" s="82">
        <v>298.6</v>
      </c>
      <c r="AW55" s="80">
        <v>2.36</v>
      </c>
      <c r="AX55" s="82">
        <v>627.3</v>
      </c>
      <c r="AY55" s="82">
        <v>185.4</v>
      </c>
      <c r="AZ55" s="80">
        <v>3.8</v>
      </c>
      <c r="BA55" s="82">
        <v>651.5</v>
      </c>
      <c r="BB55" s="82">
        <v>337.2</v>
      </c>
      <c r="BC55" s="80">
        <v>2.09</v>
      </c>
      <c r="BD55" s="82">
        <v>695</v>
      </c>
      <c r="BE55" s="82">
        <v>151.1</v>
      </c>
      <c r="BF55" s="80">
        <v>4.66</v>
      </c>
      <c r="BG55" s="82">
        <v>704.3</v>
      </c>
      <c r="BH55" s="82">
        <v>150.3</v>
      </c>
      <c r="BI55" s="80">
        <v>4.69</v>
      </c>
      <c r="BJ55" s="82">
        <v>713.9</v>
      </c>
      <c r="BK55" s="82">
        <v>149.5</v>
      </c>
      <c r="BL55" s="80">
        <v>4.72</v>
      </c>
      <c r="BM55" s="82">
        <v>723.8</v>
      </c>
      <c r="BN55" s="82">
        <v>156.8</v>
      </c>
      <c r="BO55" s="80">
        <v>4.5</v>
      </c>
      <c r="BP55" s="82">
        <v>733.5</v>
      </c>
      <c r="BQ55" s="82">
        <v>495.6</v>
      </c>
      <c r="BR55" s="80">
        <v>1.42</v>
      </c>
      <c r="BS55" s="82">
        <v>788.8</v>
      </c>
      <c r="BT55" s="82">
        <v>726.6</v>
      </c>
      <c r="BU55" s="80">
        <v>0.97</v>
      </c>
      <c r="BV55" s="82">
        <v>878.8</v>
      </c>
      <c r="BW55" s="82">
        <v>926.1</v>
      </c>
      <c r="BX55" s="80">
        <v>0.76</v>
      </c>
      <c r="BY55" s="82">
        <v>1063.3</v>
      </c>
      <c r="CF55" s="80"/>
      <c r="CG55" s="80"/>
      <c r="CH55" s="80"/>
      <c r="CI55" s="80"/>
    </row>
    <row r="56" spans="1:87" ht="12.75">
      <c r="A56" s="77" t="s">
        <v>273</v>
      </c>
      <c r="B56" s="78" t="s">
        <v>4</v>
      </c>
      <c r="C56" s="79">
        <v>322</v>
      </c>
      <c r="D56" s="77" t="s">
        <v>187</v>
      </c>
      <c r="E56" s="78" t="s">
        <v>276</v>
      </c>
      <c r="F56" s="78" t="s">
        <v>32</v>
      </c>
      <c r="G56" s="78" t="s">
        <v>3</v>
      </c>
      <c r="H56" s="80">
        <v>94.33</v>
      </c>
      <c r="I56" s="81">
        <v>139.2</v>
      </c>
      <c r="J56" s="82">
        <v>817.7</v>
      </c>
      <c r="K56" s="83">
        <v>8090</v>
      </c>
      <c r="L56" s="80">
        <v>2.45</v>
      </c>
      <c r="M56" s="78" t="s">
        <v>29</v>
      </c>
      <c r="N56" s="78">
        <v>0</v>
      </c>
      <c r="Q56" s="82">
        <v>139</v>
      </c>
      <c r="R56" s="82">
        <v>142.2</v>
      </c>
      <c r="S56" s="80">
        <v>2.85</v>
      </c>
      <c r="T56" s="82">
        <v>189.2</v>
      </c>
      <c r="U56" s="82">
        <v>111.8</v>
      </c>
      <c r="V56" s="80">
        <v>3.62</v>
      </c>
      <c r="W56" s="82">
        <v>213.9</v>
      </c>
      <c r="X56" s="82">
        <v>100.2</v>
      </c>
      <c r="Y56" s="80">
        <v>4.04</v>
      </c>
      <c r="Z56" s="82">
        <v>233.2</v>
      </c>
      <c r="AA56" s="82">
        <v>97.1</v>
      </c>
      <c r="AB56" s="80">
        <v>4.17</v>
      </c>
      <c r="AC56" s="82">
        <v>250.3</v>
      </c>
      <c r="AD56" s="82">
        <v>418.8</v>
      </c>
      <c r="AE56" s="80">
        <v>0.97</v>
      </c>
      <c r="AF56" s="82">
        <v>327.8</v>
      </c>
      <c r="AG56" s="82">
        <v>401.8</v>
      </c>
      <c r="AH56" s="80">
        <v>1.01</v>
      </c>
      <c r="AI56" s="82">
        <v>398.4</v>
      </c>
      <c r="AJ56" s="82">
        <v>378.4</v>
      </c>
      <c r="AK56" s="80">
        <v>1.07</v>
      </c>
      <c r="AL56" s="82">
        <v>458.3</v>
      </c>
      <c r="AM56" s="82">
        <v>234.7</v>
      </c>
      <c r="AN56" s="80">
        <v>1.72</v>
      </c>
      <c r="AO56" s="82">
        <v>490</v>
      </c>
      <c r="AP56" s="82">
        <v>87.8</v>
      </c>
      <c r="AQ56" s="80">
        <v>4.61</v>
      </c>
      <c r="AR56" s="82">
        <v>498.8</v>
      </c>
      <c r="AS56" s="82">
        <v>76.9</v>
      </c>
      <c r="AT56" s="80">
        <v>5.26</v>
      </c>
      <c r="AU56" s="82">
        <v>504.9</v>
      </c>
      <c r="AV56" s="82">
        <v>69.7</v>
      </c>
      <c r="AW56" s="80">
        <v>5.8</v>
      </c>
      <c r="AX56" s="82">
        <v>510.9</v>
      </c>
      <c r="AY56" s="82">
        <v>71.1</v>
      </c>
      <c r="AZ56" s="80">
        <v>5.69</v>
      </c>
      <c r="BA56" s="82">
        <v>515.6</v>
      </c>
      <c r="BB56" s="82">
        <v>68.2</v>
      </c>
      <c r="BC56" s="80">
        <v>5.93</v>
      </c>
      <c r="BD56" s="82">
        <v>520.3</v>
      </c>
      <c r="BE56" s="82">
        <v>69.3</v>
      </c>
      <c r="BF56" s="80">
        <v>5.84</v>
      </c>
      <c r="BG56" s="82">
        <v>525.3</v>
      </c>
      <c r="BH56" s="82">
        <v>69.4</v>
      </c>
      <c r="BI56" s="80">
        <v>5.83</v>
      </c>
      <c r="BJ56" s="82">
        <v>530.2</v>
      </c>
      <c r="BK56" s="82">
        <v>80.5</v>
      </c>
      <c r="BL56" s="80">
        <v>5.03</v>
      </c>
      <c r="BM56" s="82">
        <v>536.2</v>
      </c>
      <c r="BN56" s="82">
        <v>208.2</v>
      </c>
      <c r="BO56" s="80">
        <v>1.94</v>
      </c>
      <c r="BP56" s="82">
        <v>565.5</v>
      </c>
      <c r="BQ56" s="82">
        <v>231</v>
      </c>
      <c r="BR56" s="80">
        <v>1.75</v>
      </c>
      <c r="BS56" s="82">
        <v>604.3</v>
      </c>
      <c r="BT56" s="82">
        <v>160.2</v>
      </c>
      <c r="BU56" s="80">
        <v>2.53</v>
      </c>
      <c r="BV56" s="82">
        <v>656.3</v>
      </c>
      <c r="BW56" s="82">
        <v>225.1</v>
      </c>
      <c r="BX56" s="80">
        <v>1.8</v>
      </c>
      <c r="BY56" s="82">
        <v>817.7</v>
      </c>
      <c r="CF56" s="80"/>
      <c r="CG56" s="80"/>
      <c r="CH56" s="80"/>
      <c r="CI56" s="80"/>
    </row>
    <row r="57" spans="1:87" ht="12.75">
      <c r="A57" s="77" t="s">
        <v>273</v>
      </c>
      <c r="B57" s="78" t="s">
        <v>4</v>
      </c>
      <c r="C57" s="79">
        <v>322</v>
      </c>
      <c r="D57" s="77" t="s">
        <v>277</v>
      </c>
      <c r="E57" s="78" t="s">
        <v>278</v>
      </c>
      <c r="F57" s="78" t="s">
        <v>32</v>
      </c>
      <c r="G57" s="78" t="s">
        <v>3</v>
      </c>
      <c r="H57" s="80">
        <v>93.38</v>
      </c>
      <c r="I57" s="81">
        <v>114.8</v>
      </c>
      <c r="J57" s="82">
        <v>865.3</v>
      </c>
      <c r="K57" s="83">
        <v>3820</v>
      </c>
      <c r="L57" s="80">
        <v>0.89</v>
      </c>
      <c r="M57" s="78" t="s">
        <v>29</v>
      </c>
      <c r="N57" s="78">
        <v>0</v>
      </c>
      <c r="Q57" s="82">
        <v>114.8</v>
      </c>
      <c r="R57" s="82">
        <v>200.4</v>
      </c>
      <c r="S57" s="80">
        <v>0.95</v>
      </c>
      <c r="T57" s="82">
        <v>185.5</v>
      </c>
      <c r="U57" s="82">
        <v>330.8</v>
      </c>
      <c r="V57" s="80">
        <v>0.58</v>
      </c>
      <c r="W57" s="82">
        <v>234.5</v>
      </c>
      <c r="X57" s="82">
        <v>234.3</v>
      </c>
      <c r="Y57" s="80">
        <v>0.82</v>
      </c>
      <c r="Z57" s="82">
        <v>261.6</v>
      </c>
      <c r="AA57" s="82">
        <v>99.7</v>
      </c>
      <c r="AB57" s="80">
        <v>1.92</v>
      </c>
      <c r="AC57" s="82">
        <v>270.5</v>
      </c>
      <c r="AD57" s="82">
        <v>95.5</v>
      </c>
      <c r="AE57" s="80">
        <v>2</v>
      </c>
      <c r="AF57" s="82">
        <v>278.6</v>
      </c>
      <c r="AG57" s="82">
        <v>100.4</v>
      </c>
      <c r="AH57" s="80">
        <v>1.9</v>
      </c>
      <c r="AI57" s="82">
        <v>287.5</v>
      </c>
      <c r="AJ57" s="82">
        <v>194.6</v>
      </c>
      <c r="AK57" s="80">
        <v>0.98</v>
      </c>
      <c r="AL57" s="82">
        <v>309</v>
      </c>
      <c r="AM57" s="82">
        <v>409.8</v>
      </c>
      <c r="AN57" s="80">
        <v>0.47</v>
      </c>
      <c r="AO57" s="82">
        <v>361</v>
      </c>
      <c r="AP57" s="82">
        <v>421.6</v>
      </c>
      <c r="AQ57" s="80">
        <v>0.45</v>
      </c>
      <c r="AR57" s="82">
        <v>418.7</v>
      </c>
      <c r="AS57" s="82">
        <v>440.7</v>
      </c>
      <c r="AT57" s="80">
        <v>0.43</v>
      </c>
      <c r="AU57" s="82">
        <v>484.2</v>
      </c>
      <c r="AV57" s="82">
        <v>404.9</v>
      </c>
      <c r="AW57" s="80">
        <v>0.47</v>
      </c>
      <c r="AX57" s="82">
        <v>549</v>
      </c>
      <c r="AY57" s="82">
        <v>123.3</v>
      </c>
      <c r="AZ57" s="80">
        <v>1.55</v>
      </c>
      <c r="BA57" s="82">
        <v>569.7</v>
      </c>
      <c r="BB57" s="82">
        <v>126.6</v>
      </c>
      <c r="BC57" s="80">
        <v>1.51</v>
      </c>
      <c r="BD57" s="82">
        <v>591.5</v>
      </c>
      <c r="BE57" s="82">
        <v>129.5</v>
      </c>
      <c r="BF57" s="80">
        <v>1.48</v>
      </c>
      <c r="BG57" s="82">
        <v>614.4</v>
      </c>
      <c r="BH57" s="82">
        <v>136.2</v>
      </c>
      <c r="BI57" s="80">
        <v>1.4</v>
      </c>
      <c r="BJ57" s="82">
        <v>639.3</v>
      </c>
      <c r="BK57" s="82">
        <v>137</v>
      </c>
      <c r="BL57" s="80">
        <v>1.39</v>
      </c>
      <c r="BM57" s="82">
        <v>665.5</v>
      </c>
      <c r="BN57" s="82">
        <v>146.5</v>
      </c>
      <c r="BO57" s="80">
        <v>1.3</v>
      </c>
      <c r="BP57" s="82">
        <v>695.1</v>
      </c>
      <c r="BQ57" s="82">
        <v>153.9</v>
      </c>
      <c r="BR57" s="80">
        <v>1.24</v>
      </c>
      <c r="BS57" s="82">
        <v>728.5</v>
      </c>
      <c r="BT57" s="82">
        <v>168.9</v>
      </c>
      <c r="BU57" s="80">
        <v>1.13</v>
      </c>
      <c r="BV57" s="82">
        <v>768.5</v>
      </c>
      <c r="BW57" s="82">
        <v>228.7</v>
      </c>
      <c r="BX57" s="80">
        <v>0.84</v>
      </c>
      <c r="BY57" s="82">
        <v>865.3</v>
      </c>
      <c r="CF57" s="80"/>
      <c r="CG57" s="80"/>
      <c r="CH57" s="80"/>
      <c r="CI57" s="80"/>
    </row>
    <row r="58" spans="1:87" ht="12.75">
      <c r="A58" s="77" t="s">
        <v>273</v>
      </c>
      <c r="B58" s="78" t="s">
        <v>4</v>
      </c>
      <c r="C58" s="79">
        <v>557</v>
      </c>
      <c r="D58" s="77" t="s">
        <v>279</v>
      </c>
      <c r="E58" s="78" t="s">
        <v>280</v>
      </c>
      <c r="F58" s="78" t="s">
        <v>32</v>
      </c>
      <c r="G58" s="78" t="s">
        <v>3</v>
      </c>
      <c r="H58" s="80">
        <v>100.13</v>
      </c>
      <c r="I58" s="81">
        <v>67.7</v>
      </c>
      <c r="J58" s="82">
        <v>400.9</v>
      </c>
      <c r="K58" s="83">
        <v>13100</v>
      </c>
      <c r="L58" s="80">
        <v>3.7</v>
      </c>
      <c r="M58" s="78" t="s">
        <v>29</v>
      </c>
      <c r="N58" s="78">
        <v>0</v>
      </c>
      <c r="Q58" s="82">
        <v>67.7</v>
      </c>
      <c r="R58" s="82">
        <v>644.3</v>
      </c>
      <c r="S58" s="80">
        <v>1.02</v>
      </c>
      <c r="T58" s="82">
        <v>154.8</v>
      </c>
      <c r="U58" s="82">
        <v>511.5</v>
      </c>
      <c r="V58" s="80">
        <v>1.28</v>
      </c>
      <c r="W58" s="82">
        <v>214.8</v>
      </c>
      <c r="X58" s="82">
        <v>142.8</v>
      </c>
      <c r="Y58" s="80">
        <v>4.59</v>
      </c>
      <c r="Z58" s="82">
        <v>225</v>
      </c>
      <c r="AA58" s="82">
        <v>120.4</v>
      </c>
      <c r="AB58" s="80">
        <v>5.44</v>
      </c>
      <c r="AC58" s="82">
        <v>231.6</v>
      </c>
      <c r="AD58" s="82">
        <v>105.5</v>
      </c>
      <c r="AE58" s="80">
        <v>6.21</v>
      </c>
      <c r="AF58" s="82">
        <v>236.7</v>
      </c>
      <c r="AG58" s="82">
        <v>101</v>
      </c>
      <c r="AH58" s="80">
        <v>6.49</v>
      </c>
      <c r="AI58" s="82">
        <v>241.6</v>
      </c>
      <c r="AJ58" s="82">
        <v>102</v>
      </c>
      <c r="AK58" s="80">
        <v>6.42</v>
      </c>
      <c r="AL58" s="82">
        <v>246.6</v>
      </c>
      <c r="AM58" s="82">
        <v>101.1</v>
      </c>
      <c r="AN58" s="80">
        <v>6.48</v>
      </c>
      <c r="AO58" s="82">
        <v>251.4</v>
      </c>
      <c r="AP58" s="82">
        <v>96.6</v>
      </c>
      <c r="AQ58" s="80">
        <v>6.76</v>
      </c>
      <c r="AR58" s="82">
        <v>255.8</v>
      </c>
      <c r="AS58" s="82">
        <v>95.1</v>
      </c>
      <c r="AT58" s="80">
        <v>6.89</v>
      </c>
      <c r="AU58" s="82">
        <v>259.9</v>
      </c>
      <c r="AV58" s="82">
        <v>92.6</v>
      </c>
      <c r="AW58" s="80">
        <v>7.07</v>
      </c>
      <c r="AX58" s="82">
        <v>263.8</v>
      </c>
      <c r="AY58" s="82">
        <v>91.7</v>
      </c>
      <c r="AZ58" s="80">
        <v>7.14</v>
      </c>
      <c r="BA58" s="82">
        <v>267.6</v>
      </c>
      <c r="BB58" s="82">
        <v>91.2</v>
      </c>
      <c r="BC58" s="80">
        <v>7.19</v>
      </c>
      <c r="BD58" s="82">
        <v>271.3</v>
      </c>
      <c r="BE58" s="82">
        <v>92.6</v>
      </c>
      <c r="BF58" s="80">
        <v>7.07</v>
      </c>
      <c r="BG58" s="82">
        <v>275.1</v>
      </c>
      <c r="BH58" s="82">
        <v>95.9</v>
      </c>
      <c r="BI58" s="80">
        <v>6.83</v>
      </c>
      <c r="BJ58" s="82">
        <v>279.1</v>
      </c>
      <c r="BK58" s="82">
        <v>105.1</v>
      </c>
      <c r="BL58" s="80">
        <v>6.23</v>
      </c>
      <c r="BM58" s="82">
        <v>283.8</v>
      </c>
      <c r="BN58" s="82">
        <v>129.9</v>
      </c>
      <c r="BO58" s="80">
        <v>5.04</v>
      </c>
      <c r="BP58" s="82">
        <v>290.5</v>
      </c>
      <c r="BQ58" s="82">
        <v>205</v>
      </c>
      <c r="BR58" s="80">
        <v>3.19</v>
      </c>
      <c r="BS58" s="82">
        <v>308.8</v>
      </c>
      <c r="BT58" s="82">
        <v>197</v>
      </c>
      <c r="BU58" s="80">
        <v>3.32</v>
      </c>
      <c r="BV58" s="82">
        <v>327.1</v>
      </c>
      <c r="BW58" s="82">
        <v>417</v>
      </c>
      <c r="BX58" s="80">
        <v>1.57</v>
      </c>
      <c r="BY58" s="82">
        <v>400.9</v>
      </c>
      <c r="CF58" s="80"/>
      <c r="CG58" s="80"/>
      <c r="CH58" s="80"/>
      <c r="CI58" s="80"/>
    </row>
    <row r="59" spans="1:87" ht="12.75">
      <c r="A59" s="77" t="s">
        <v>273</v>
      </c>
      <c r="B59" s="78" t="s">
        <v>7</v>
      </c>
      <c r="C59" s="79">
        <v>721</v>
      </c>
      <c r="D59" s="77" t="s">
        <v>281</v>
      </c>
      <c r="E59" s="78" t="s">
        <v>282</v>
      </c>
      <c r="F59" s="78" t="s">
        <v>32</v>
      </c>
      <c r="G59" s="78" t="s">
        <v>3</v>
      </c>
      <c r="H59" s="80">
        <v>95.14</v>
      </c>
      <c r="I59" s="81">
        <v>83</v>
      </c>
      <c r="J59" s="82">
        <v>724.2</v>
      </c>
      <c r="K59" s="83">
        <v>4120</v>
      </c>
      <c r="L59" s="80">
        <v>1.22</v>
      </c>
      <c r="M59" s="78" t="s">
        <v>29</v>
      </c>
      <c r="N59" s="78">
        <v>0</v>
      </c>
      <c r="Q59" s="82">
        <v>83.5</v>
      </c>
      <c r="R59" s="82">
        <v>383.7</v>
      </c>
      <c r="S59" s="80">
        <v>0.54</v>
      </c>
      <c r="T59" s="82">
        <v>197.2</v>
      </c>
      <c r="U59" s="82">
        <v>273</v>
      </c>
      <c r="V59" s="80">
        <v>0.75</v>
      </c>
      <c r="W59" s="82">
        <v>234.1</v>
      </c>
      <c r="X59" s="82">
        <v>251.9</v>
      </c>
      <c r="Y59" s="80">
        <v>0.82</v>
      </c>
      <c r="Z59" s="82">
        <v>266.4</v>
      </c>
      <c r="AA59" s="82">
        <v>236.7</v>
      </c>
      <c r="AB59" s="80">
        <v>0.87</v>
      </c>
      <c r="AC59" s="82">
        <v>295.5</v>
      </c>
      <c r="AD59" s="82">
        <v>145.7</v>
      </c>
      <c r="AE59" s="80">
        <v>1.41</v>
      </c>
      <c r="AF59" s="82">
        <v>312.6</v>
      </c>
      <c r="AG59" s="82">
        <v>62.4</v>
      </c>
      <c r="AH59" s="80">
        <v>3.3</v>
      </c>
      <c r="AI59" s="82">
        <v>317.9</v>
      </c>
      <c r="AJ59" s="82">
        <v>84.7</v>
      </c>
      <c r="AK59" s="80">
        <v>2.43</v>
      </c>
      <c r="AL59" s="82">
        <v>326</v>
      </c>
      <c r="AM59" s="82">
        <v>242.7</v>
      </c>
      <c r="AN59" s="80">
        <v>0.85</v>
      </c>
      <c r="AO59" s="82">
        <v>356</v>
      </c>
      <c r="AP59" s="82">
        <v>248.8</v>
      </c>
      <c r="AQ59" s="80">
        <v>0.83</v>
      </c>
      <c r="AR59" s="82">
        <v>388</v>
      </c>
      <c r="AS59" s="82">
        <v>254.4</v>
      </c>
      <c r="AT59" s="80">
        <v>0.81</v>
      </c>
      <c r="AU59" s="82">
        <v>422</v>
      </c>
      <c r="AV59" s="82">
        <v>152.6</v>
      </c>
      <c r="AW59" s="80">
        <v>1.35</v>
      </c>
      <c r="AX59" s="82">
        <v>443.5</v>
      </c>
      <c r="AY59" s="82">
        <v>60.2</v>
      </c>
      <c r="AZ59" s="80">
        <v>3.42</v>
      </c>
      <c r="BA59" s="82">
        <v>452.2</v>
      </c>
      <c r="BB59" s="82">
        <v>59.9</v>
      </c>
      <c r="BC59" s="80">
        <v>3.44</v>
      </c>
      <c r="BD59" s="82">
        <v>461.1</v>
      </c>
      <c r="BE59" s="82">
        <v>59.6</v>
      </c>
      <c r="BF59" s="80">
        <v>3.45</v>
      </c>
      <c r="BG59" s="82">
        <v>470.1</v>
      </c>
      <c r="BH59" s="82">
        <v>62.3</v>
      </c>
      <c r="BI59" s="80">
        <v>3.31</v>
      </c>
      <c r="BJ59" s="82">
        <v>479.8</v>
      </c>
      <c r="BK59" s="82">
        <v>62.6</v>
      </c>
      <c r="BL59" s="80">
        <v>3.29</v>
      </c>
      <c r="BM59" s="82">
        <v>489.9</v>
      </c>
      <c r="BN59" s="82">
        <v>66.4</v>
      </c>
      <c r="BO59" s="80">
        <v>3.1</v>
      </c>
      <c r="BP59" s="82">
        <v>501</v>
      </c>
      <c r="BQ59" s="82">
        <v>66</v>
      </c>
      <c r="BR59" s="80">
        <v>3.12</v>
      </c>
      <c r="BS59" s="82">
        <v>512.7</v>
      </c>
      <c r="BT59" s="82">
        <v>92.5</v>
      </c>
      <c r="BU59" s="80">
        <v>2.23</v>
      </c>
      <c r="BV59" s="82">
        <v>530.6</v>
      </c>
      <c r="BW59" s="82">
        <v>514.9</v>
      </c>
      <c r="BX59" s="80">
        <v>0.4</v>
      </c>
      <c r="BY59" s="82">
        <v>724.2</v>
      </c>
      <c r="CF59" s="80"/>
      <c r="CG59" s="80"/>
      <c r="CH59" s="80"/>
      <c r="CI59" s="80"/>
    </row>
    <row r="60" spans="14:87" ht="12.75">
      <c r="N60" s="78"/>
      <c r="CF60" s="80"/>
      <c r="CG60" s="80"/>
      <c r="CH60" s="80"/>
      <c r="CI60" s="80"/>
    </row>
    <row r="61" spans="8:87" ht="12.75">
      <c r="H61" s="77"/>
      <c r="N61" s="78"/>
      <c r="CF61" s="80"/>
      <c r="CG61" s="80"/>
      <c r="CH61" s="80"/>
      <c r="CI61" s="80"/>
    </row>
    <row r="62" spans="8:87" ht="12.75">
      <c r="H62" s="77"/>
      <c r="N62" s="78"/>
      <c r="CF62" s="80"/>
      <c r="CG62" s="80"/>
      <c r="CH62" s="80"/>
      <c r="CI62" s="80"/>
    </row>
    <row r="63" spans="14:87" ht="12.75">
      <c r="N63" s="78"/>
      <c r="CF63" s="80"/>
      <c r="CG63" s="80"/>
      <c r="CH63" s="80"/>
      <c r="CI63" s="80"/>
    </row>
    <row r="64" spans="14:87" ht="12.75">
      <c r="N64" s="78"/>
      <c r="CF64" s="80"/>
      <c r="CG64" s="80"/>
      <c r="CH64" s="80"/>
      <c r="CI64" s="80"/>
    </row>
    <row r="65" spans="14:87" ht="12.75">
      <c r="N65" s="78"/>
      <c r="CF65" s="80"/>
      <c r="CG65" s="80"/>
      <c r="CH65" s="80"/>
      <c r="CI65" s="80"/>
    </row>
    <row r="66" spans="14:87" ht="12.75">
      <c r="N66" s="78"/>
      <c r="CF66" s="80"/>
      <c r="CG66" s="80"/>
      <c r="CH66" s="80"/>
      <c r="CI66" s="80"/>
    </row>
    <row r="67" spans="14:87" ht="12.75">
      <c r="N67" s="78"/>
      <c r="CF67" s="80"/>
      <c r="CG67" s="80"/>
      <c r="CH67" s="80"/>
      <c r="CI67" s="80"/>
    </row>
    <row r="68" spans="14:87" ht="12.75">
      <c r="N68" s="78"/>
      <c r="CF68" s="80"/>
      <c r="CG68" s="80"/>
      <c r="CH68" s="80"/>
      <c r="CI68" s="80"/>
    </row>
    <row r="69" spans="14:87" ht="12.75">
      <c r="N69" s="78"/>
      <c r="CF69" s="80"/>
      <c r="CG69" s="80"/>
      <c r="CH69" s="80"/>
      <c r="CI69" s="80"/>
    </row>
    <row r="70" spans="14:87" ht="12.75">
      <c r="N70" s="78"/>
      <c r="CF70" s="80"/>
      <c r="CG70" s="80"/>
      <c r="CH70" s="80"/>
      <c r="CI70" s="80"/>
    </row>
    <row r="71" spans="14:87" ht="12.75">
      <c r="N71" s="78"/>
      <c r="CF71" s="80"/>
      <c r="CG71" s="80"/>
      <c r="CH71" s="80"/>
      <c r="CI71" s="80"/>
    </row>
    <row r="72" spans="14:87" ht="12.75">
      <c r="N72" s="78"/>
      <c r="CF72" s="80"/>
      <c r="CG72" s="80"/>
      <c r="CH72" s="80"/>
      <c r="CI72" s="80"/>
    </row>
    <row r="73" spans="14:87" ht="12.75">
      <c r="N73" s="78"/>
      <c r="CF73" s="80"/>
      <c r="CG73" s="80"/>
      <c r="CH73" s="80"/>
      <c r="CI73" s="80"/>
    </row>
    <row r="74" spans="14:87" ht="12.75">
      <c r="N74" s="78"/>
      <c r="CF74" s="80"/>
      <c r="CG74" s="80"/>
      <c r="CH74" s="80"/>
      <c r="CI74" s="80"/>
    </row>
    <row r="75" spans="14:87" ht="12.75">
      <c r="N75" s="78"/>
      <c r="CF75" s="80"/>
      <c r="CG75" s="80"/>
      <c r="CH75" s="80"/>
      <c r="CI75" s="80"/>
    </row>
    <row r="80" spans="14:87" ht="12.75">
      <c r="N80" s="78"/>
      <c r="CF80" s="80"/>
      <c r="CG80" s="80"/>
      <c r="CH80" s="80"/>
      <c r="CI80" s="80"/>
    </row>
    <row r="81" spans="14:87" ht="12.75">
      <c r="N81" s="78"/>
      <c r="CF81" s="80"/>
      <c r="CG81" s="80"/>
      <c r="CH81" s="80"/>
      <c r="CI81" s="8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8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75390625" style="41" bestFit="1" customWidth="1"/>
    <col min="2" max="2" width="16.25390625" style="45" customWidth="1"/>
    <col min="3" max="3" width="9.625" style="91" bestFit="1" customWidth="1"/>
    <col min="4" max="4" width="22.875" style="41" bestFit="1" customWidth="1"/>
    <col min="5" max="5" width="16.375" style="45" customWidth="1"/>
    <col min="6" max="6" width="9.00390625" style="45" customWidth="1"/>
    <col min="7" max="7" width="11.75390625" style="45" customWidth="1"/>
    <col min="8" max="8" width="9.00390625" style="41" customWidth="1"/>
    <col min="9" max="9" width="9.75390625" style="92" customWidth="1"/>
    <col min="10" max="11" width="8.375" style="93" bestFit="1" customWidth="1"/>
    <col min="12" max="12" width="9.375" style="94" bestFit="1" customWidth="1"/>
    <col min="13" max="13" width="8.50390625" style="92" customWidth="1"/>
    <col min="14" max="14" width="12.25390625" style="95" customWidth="1"/>
    <col min="15" max="15" width="8.375" style="96" bestFit="1" customWidth="1"/>
    <col min="16" max="16" width="9.125" style="93" customWidth="1"/>
    <col min="17" max="17" width="8.25390625" style="93" customWidth="1"/>
    <col min="18" max="18" width="9.375" style="93" customWidth="1"/>
    <col min="19" max="19" width="9.125" style="93" customWidth="1"/>
    <col min="20" max="20" width="8.25390625" style="93" customWidth="1"/>
    <col min="21" max="21" width="9.375" style="93" customWidth="1"/>
    <col min="22" max="22" width="9.125" style="93" customWidth="1"/>
    <col min="23" max="23" width="8.25390625" style="93" customWidth="1"/>
    <col min="24" max="24" width="9.375" style="93" customWidth="1"/>
    <col min="25" max="25" width="9.125" style="93" customWidth="1"/>
    <col min="26" max="26" width="8.25390625" style="93" customWidth="1"/>
    <col min="27" max="27" width="9.375" style="93" customWidth="1"/>
    <col min="28" max="28" width="9.125" style="93" customWidth="1"/>
    <col min="29" max="29" width="8.25390625" style="93" customWidth="1"/>
    <col min="30" max="30" width="9.375" style="93" customWidth="1"/>
    <col min="31" max="31" width="9.125" style="93" customWidth="1"/>
    <col min="32" max="32" width="8.25390625" style="93" customWidth="1"/>
    <col min="33" max="33" width="9.375" style="93" customWidth="1"/>
    <col min="34" max="34" width="9.125" style="93" customWidth="1"/>
    <col min="35" max="35" width="8.25390625" style="93" customWidth="1"/>
    <col min="36" max="36" width="9.375" style="93" customWidth="1"/>
    <col min="37" max="37" width="9.125" style="93" customWidth="1"/>
    <col min="38" max="38" width="8.25390625" style="93" customWidth="1"/>
    <col min="39" max="39" width="9.375" style="93" customWidth="1"/>
    <col min="40" max="40" width="9.125" style="93" customWidth="1"/>
    <col min="41" max="41" width="8.25390625" style="93" customWidth="1"/>
    <col min="42" max="42" width="9.375" style="93" customWidth="1"/>
    <col min="43" max="43" width="9.125" style="93" customWidth="1"/>
    <col min="44" max="44" width="8.25390625" style="93" customWidth="1"/>
    <col min="45" max="45" width="9.375" style="93" customWidth="1"/>
    <col min="46" max="46" width="9.125" style="93" customWidth="1"/>
    <col min="47" max="47" width="8.25390625" style="93" customWidth="1"/>
    <col min="48" max="48" width="9.375" style="93" customWidth="1"/>
    <col min="49" max="49" width="9.125" style="93" customWidth="1"/>
    <col min="50" max="50" width="8.25390625" style="93" customWidth="1"/>
    <col min="51" max="51" width="9.375" style="93" customWidth="1"/>
    <col min="52" max="52" width="9.125" style="93" customWidth="1"/>
    <col min="53" max="53" width="8.25390625" style="93" customWidth="1"/>
    <col min="54" max="54" width="9.375" style="93" customWidth="1"/>
    <col min="55" max="55" width="9.125" style="93" customWidth="1"/>
    <col min="56" max="56" width="8.25390625" style="93" customWidth="1"/>
    <col min="57" max="57" width="9.375" style="93" customWidth="1"/>
    <col min="58" max="58" width="9.125" style="93" customWidth="1"/>
    <col min="59" max="59" width="8.25390625" style="93" customWidth="1"/>
    <col min="60" max="60" width="9.375" style="93" customWidth="1"/>
    <col min="61" max="61" width="9.125" style="93" customWidth="1"/>
    <col min="62" max="62" width="8.25390625" style="93" customWidth="1"/>
    <col min="63" max="63" width="9.375" style="93" customWidth="1"/>
    <col min="64" max="64" width="9.125" style="93" customWidth="1"/>
    <col min="65" max="65" width="8.25390625" style="93" customWidth="1"/>
    <col min="66" max="66" width="9.375" style="93" customWidth="1"/>
    <col min="67" max="67" width="9.125" style="93" customWidth="1"/>
    <col min="68" max="68" width="8.25390625" style="93" customWidth="1"/>
    <col min="69" max="69" width="9.375" style="93" customWidth="1"/>
    <col min="70" max="70" width="9.125" style="93" customWidth="1"/>
    <col min="71" max="71" width="8.25390625" style="93" customWidth="1"/>
    <col min="72" max="72" width="9.375" style="93" customWidth="1"/>
    <col min="73" max="73" width="9.125" style="93" customWidth="1"/>
    <col min="74" max="74" width="8.25390625" style="93" customWidth="1"/>
    <col min="75" max="75" width="9.375" style="93" customWidth="1"/>
    <col min="76" max="76" width="9.125" style="93" customWidth="1"/>
    <col min="77" max="77" width="9.00390625" style="4" customWidth="1"/>
    <col min="78" max="79" width="10.625" style="4" customWidth="1"/>
    <col min="80" max="80" width="11.50390625" style="4" customWidth="1"/>
    <col min="81" max="81" width="11.875" style="4" customWidth="1"/>
    <col min="82" max="82" width="11.625" style="4" customWidth="1"/>
    <col min="83" max="86" width="9.00390625" style="4" customWidth="1"/>
    <col min="87" max="96" width="9.00390625" style="14" customWidth="1"/>
    <col min="97" max="124" width="9.00390625" style="15" customWidth="1"/>
    <col min="125" max="16384" width="9.00390625" style="4" customWidth="1"/>
  </cols>
  <sheetData>
    <row r="1" spans="1:124" s="118" customFormat="1" ht="76.5">
      <c r="A1" s="123" t="s">
        <v>0</v>
      </c>
      <c r="B1" s="123" t="s">
        <v>105</v>
      </c>
      <c r="C1" s="124" t="s">
        <v>106</v>
      </c>
      <c r="D1" s="123" t="s">
        <v>1</v>
      </c>
      <c r="E1" s="123" t="s">
        <v>107</v>
      </c>
      <c r="F1" s="123" t="s">
        <v>108</v>
      </c>
      <c r="G1" s="123" t="s">
        <v>54</v>
      </c>
      <c r="H1" s="175"/>
      <c r="I1" s="123" t="s">
        <v>109</v>
      </c>
      <c r="J1" s="173" t="s">
        <v>110</v>
      </c>
      <c r="K1" s="173" t="s">
        <v>111</v>
      </c>
      <c r="L1" s="124" t="s">
        <v>112</v>
      </c>
      <c r="M1" s="123" t="s">
        <v>113</v>
      </c>
      <c r="N1" s="176" t="s">
        <v>28</v>
      </c>
      <c r="O1" s="175"/>
      <c r="P1" s="173" t="s">
        <v>59</v>
      </c>
      <c r="Q1" s="173" t="s">
        <v>116</v>
      </c>
      <c r="R1" s="174" t="s">
        <v>117</v>
      </c>
      <c r="S1" s="173" t="s">
        <v>60</v>
      </c>
      <c r="T1" s="173" t="s">
        <v>118</v>
      </c>
      <c r="U1" s="174" t="s">
        <v>119</v>
      </c>
      <c r="V1" s="173" t="s">
        <v>61</v>
      </c>
      <c r="W1" s="173" t="s">
        <v>120</v>
      </c>
      <c r="X1" s="174" t="s">
        <v>121</v>
      </c>
      <c r="Y1" s="173" t="s">
        <v>62</v>
      </c>
      <c r="Z1" s="173" t="s">
        <v>122</v>
      </c>
      <c r="AA1" s="174" t="s">
        <v>123</v>
      </c>
      <c r="AB1" s="173" t="s">
        <v>63</v>
      </c>
      <c r="AC1" s="173" t="s">
        <v>124</v>
      </c>
      <c r="AD1" s="174" t="s">
        <v>125</v>
      </c>
      <c r="AE1" s="173" t="s">
        <v>64</v>
      </c>
      <c r="AF1" s="173" t="s">
        <v>126</v>
      </c>
      <c r="AG1" s="174" t="s">
        <v>127</v>
      </c>
      <c r="AH1" s="173" t="s">
        <v>65</v>
      </c>
      <c r="AI1" s="173" t="s">
        <v>128</v>
      </c>
      <c r="AJ1" s="174" t="s">
        <v>129</v>
      </c>
      <c r="AK1" s="173" t="s">
        <v>66</v>
      </c>
      <c r="AL1" s="173" t="s">
        <v>130</v>
      </c>
      <c r="AM1" s="174" t="s">
        <v>131</v>
      </c>
      <c r="AN1" s="173" t="s">
        <v>67</v>
      </c>
      <c r="AO1" s="173" t="s">
        <v>132</v>
      </c>
      <c r="AP1" s="174" t="s">
        <v>133</v>
      </c>
      <c r="AQ1" s="173" t="s">
        <v>68</v>
      </c>
      <c r="AR1" s="173" t="s">
        <v>134</v>
      </c>
      <c r="AS1" s="174" t="s">
        <v>135</v>
      </c>
      <c r="AT1" s="173" t="s">
        <v>69</v>
      </c>
      <c r="AU1" s="173" t="s">
        <v>136</v>
      </c>
      <c r="AV1" s="174" t="s">
        <v>137</v>
      </c>
      <c r="AW1" s="173" t="s">
        <v>70</v>
      </c>
      <c r="AX1" s="173" t="s">
        <v>138</v>
      </c>
      <c r="AY1" s="174" t="s">
        <v>139</v>
      </c>
      <c r="AZ1" s="173" t="s">
        <v>71</v>
      </c>
      <c r="BA1" s="173" t="s">
        <v>140</v>
      </c>
      <c r="BB1" s="174" t="s">
        <v>141</v>
      </c>
      <c r="BC1" s="173" t="s">
        <v>72</v>
      </c>
      <c r="BD1" s="173" t="s">
        <v>142</v>
      </c>
      <c r="BE1" s="174" t="s">
        <v>143</v>
      </c>
      <c r="BF1" s="173" t="s">
        <v>73</v>
      </c>
      <c r="BG1" s="173" t="s">
        <v>144</v>
      </c>
      <c r="BH1" s="174" t="s">
        <v>145</v>
      </c>
      <c r="BI1" s="173" t="s">
        <v>74</v>
      </c>
      <c r="BJ1" s="173" t="s">
        <v>146</v>
      </c>
      <c r="BK1" s="174" t="s">
        <v>147</v>
      </c>
      <c r="BL1" s="173" t="s">
        <v>75</v>
      </c>
      <c r="BM1" s="173" t="s">
        <v>148</v>
      </c>
      <c r="BN1" s="174" t="s">
        <v>149</v>
      </c>
      <c r="BO1" s="173" t="s">
        <v>76</v>
      </c>
      <c r="BP1" s="173" t="s">
        <v>150</v>
      </c>
      <c r="BQ1" s="174" t="s">
        <v>151</v>
      </c>
      <c r="BR1" s="173" t="s">
        <v>77</v>
      </c>
      <c r="BS1" s="173" t="s">
        <v>152</v>
      </c>
      <c r="BT1" s="174" t="s">
        <v>153</v>
      </c>
      <c r="BU1" s="173" t="s">
        <v>78</v>
      </c>
      <c r="BV1" s="173" t="s">
        <v>154</v>
      </c>
      <c r="BW1" s="174" t="s">
        <v>155</v>
      </c>
      <c r="BX1" s="173" t="s">
        <v>79</v>
      </c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</row>
    <row r="2" spans="1:124" s="90" customFormat="1" ht="90" thickBot="1">
      <c r="A2" s="86"/>
      <c r="B2" s="73" t="s">
        <v>156</v>
      </c>
      <c r="C2" s="74"/>
      <c r="D2" s="73"/>
      <c r="E2" s="73"/>
      <c r="F2" s="86"/>
      <c r="G2" s="86"/>
      <c r="H2" s="86"/>
      <c r="I2" s="73" t="s">
        <v>50</v>
      </c>
      <c r="J2" s="73" t="s">
        <v>50</v>
      </c>
      <c r="K2" s="73" t="s">
        <v>50</v>
      </c>
      <c r="L2" s="73" t="s">
        <v>157</v>
      </c>
      <c r="M2" s="73" t="s">
        <v>51</v>
      </c>
      <c r="N2" s="87" t="s">
        <v>50</v>
      </c>
      <c r="O2" s="86"/>
      <c r="P2" s="73" t="s">
        <v>50</v>
      </c>
      <c r="Q2" s="75" t="s">
        <v>49</v>
      </c>
      <c r="R2" s="76" t="s">
        <v>51</v>
      </c>
      <c r="S2" s="73" t="s">
        <v>50</v>
      </c>
      <c r="T2" s="75" t="s">
        <v>49</v>
      </c>
      <c r="U2" s="76" t="s">
        <v>51</v>
      </c>
      <c r="V2" s="73" t="s">
        <v>50</v>
      </c>
      <c r="W2" s="75" t="s">
        <v>49</v>
      </c>
      <c r="X2" s="76" t="s">
        <v>51</v>
      </c>
      <c r="Y2" s="73" t="s">
        <v>50</v>
      </c>
      <c r="Z2" s="75" t="s">
        <v>49</v>
      </c>
      <c r="AA2" s="76" t="s">
        <v>51</v>
      </c>
      <c r="AB2" s="73" t="s">
        <v>50</v>
      </c>
      <c r="AC2" s="75" t="s">
        <v>49</v>
      </c>
      <c r="AD2" s="76" t="s">
        <v>51</v>
      </c>
      <c r="AE2" s="73" t="s">
        <v>50</v>
      </c>
      <c r="AF2" s="75" t="s">
        <v>49</v>
      </c>
      <c r="AG2" s="76" t="s">
        <v>51</v>
      </c>
      <c r="AH2" s="73" t="s">
        <v>50</v>
      </c>
      <c r="AI2" s="75" t="s">
        <v>49</v>
      </c>
      <c r="AJ2" s="76" t="s">
        <v>51</v>
      </c>
      <c r="AK2" s="73" t="s">
        <v>50</v>
      </c>
      <c r="AL2" s="75" t="s">
        <v>49</v>
      </c>
      <c r="AM2" s="76" t="s">
        <v>51</v>
      </c>
      <c r="AN2" s="73" t="s">
        <v>50</v>
      </c>
      <c r="AO2" s="75" t="s">
        <v>49</v>
      </c>
      <c r="AP2" s="76" t="s">
        <v>51</v>
      </c>
      <c r="AQ2" s="73" t="s">
        <v>50</v>
      </c>
      <c r="AR2" s="75" t="s">
        <v>49</v>
      </c>
      <c r="AS2" s="76" t="s">
        <v>51</v>
      </c>
      <c r="AT2" s="73" t="s">
        <v>50</v>
      </c>
      <c r="AU2" s="75" t="s">
        <v>49</v>
      </c>
      <c r="AV2" s="76" t="s">
        <v>51</v>
      </c>
      <c r="AW2" s="73" t="s">
        <v>50</v>
      </c>
      <c r="AX2" s="75" t="s">
        <v>49</v>
      </c>
      <c r="AY2" s="76" t="s">
        <v>51</v>
      </c>
      <c r="AZ2" s="73" t="s">
        <v>50</v>
      </c>
      <c r="BA2" s="75" t="s">
        <v>49</v>
      </c>
      <c r="BB2" s="76" t="s">
        <v>51</v>
      </c>
      <c r="BC2" s="73" t="s">
        <v>50</v>
      </c>
      <c r="BD2" s="75" t="s">
        <v>49</v>
      </c>
      <c r="BE2" s="76" t="s">
        <v>51</v>
      </c>
      <c r="BF2" s="73" t="s">
        <v>50</v>
      </c>
      <c r="BG2" s="75" t="s">
        <v>49</v>
      </c>
      <c r="BH2" s="76" t="s">
        <v>51</v>
      </c>
      <c r="BI2" s="73" t="s">
        <v>50</v>
      </c>
      <c r="BJ2" s="75" t="s">
        <v>49</v>
      </c>
      <c r="BK2" s="76" t="s">
        <v>51</v>
      </c>
      <c r="BL2" s="75" t="s">
        <v>50</v>
      </c>
      <c r="BM2" s="75" t="s">
        <v>49</v>
      </c>
      <c r="BN2" s="76" t="s">
        <v>51</v>
      </c>
      <c r="BO2" s="75" t="s">
        <v>50</v>
      </c>
      <c r="BP2" s="75" t="s">
        <v>49</v>
      </c>
      <c r="BQ2" s="76" t="s">
        <v>51</v>
      </c>
      <c r="BR2" s="75" t="s">
        <v>50</v>
      </c>
      <c r="BS2" s="75" t="s">
        <v>49</v>
      </c>
      <c r="BT2" s="76" t="s">
        <v>51</v>
      </c>
      <c r="BU2" s="75" t="s">
        <v>50</v>
      </c>
      <c r="BV2" s="75" t="s">
        <v>49</v>
      </c>
      <c r="BW2" s="76" t="s">
        <v>51</v>
      </c>
      <c r="BX2" s="75" t="s">
        <v>50</v>
      </c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</row>
    <row r="3" spans="1:76" ht="13.5" thickTop="1">
      <c r="A3" s="41" t="s">
        <v>174</v>
      </c>
      <c r="B3" s="45" t="s">
        <v>4</v>
      </c>
      <c r="C3" s="91">
        <v>201</v>
      </c>
      <c r="D3" s="41" t="s">
        <v>175</v>
      </c>
      <c r="E3" s="45" t="s">
        <v>176</v>
      </c>
      <c r="F3" s="45" t="s">
        <v>33</v>
      </c>
      <c r="G3" s="45" t="s">
        <v>3</v>
      </c>
      <c r="I3" s="92">
        <v>92.57</v>
      </c>
      <c r="J3" s="93">
        <v>14.8</v>
      </c>
      <c r="K3" s="93">
        <v>215.1</v>
      </c>
      <c r="L3" s="94">
        <v>7190</v>
      </c>
      <c r="M3" s="92">
        <v>5.82</v>
      </c>
      <c r="N3" s="95">
        <v>685</v>
      </c>
      <c r="P3" s="97">
        <v>14.8</v>
      </c>
      <c r="Q3" s="97">
        <v>119.9</v>
      </c>
      <c r="R3" s="97">
        <v>3</v>
      </c>
      <c r="S3" s="97">
        <v>43.7</v>
      </c>
      <c r="T3" s="97">
        <v>97.3</v>
      </c>
      <c r="U3" s="97">
        <v>3.7</v>
      </c>
      <c r="V3" s="97">
        <v>60.7</v>
      </c>
      <c r="W3" s="97">
        <v>85.9</v>
      </c>
      <c r="X3" s="97">
        <v>4.18</v>
      </c>
      <c r="Y3" s="97">
        <v>74.6</v>
      </c>
      <c r="Z3" s="97">
        <v>51.9</v>
      </c>
      <c r="AA3" s="97">
        <v>6.93</v>
      </c>
      <c r="AB3" s="97">
        <v>81.5</v>
      </c>
      <c r="AC3" s="97">
        <v>52.4</v>
      </c>
      <c r="AD3" s="97">
        <v>6.86</v>
      </c>
      <c r="AE3" s="97">
        <v>87.7</v>
      </c>
      <c r="AF3" s="97">
        <v>47.5</v>
      </c>
      <c r="AG3" s="97">
        <v>7.57</v>
      </c>
      <c r="AH3" s="97">
        <v>93.1</v>
      </c>
      <c r="AI3" s="97">
        <v>47</v>
      </c>
      <c r="AJ3" s="97">
        <v>7.64</v>
      </c>
      <c r="AK3" s="97">
        <v>98.4</v>
      </c>
      <c r="AL3" s="97">
        <v>48.2</v>
      </c>
      <c r="AM3" s="97">
        <v>7.45</v>
      </c>
      <c r="AN3" s="97">
        <v>104</v>
      </c>
      <c r="AO3" s="97">
        <v>49.1</v>
      </c>
      <c r="AP3" s="97">
        <v>7.32</v>
      </c>
      <c r="AQ3" s="97">
        <v>110</v>
      </c>
      <c r="AR3" s="97">
        <v>50.2</v>
      </c>
      <c r="AS3" s="97">
        <v>7.16</v>
      </c>
      <c r="AT3" s="97">
        <v>116.3</v>
      </c>
      <c r="AU3" s="97">
        <v>49.7</v>
      </c>
      <c r="AV3" s="97">
        <v>7.24</v>
      </c>
      <c r="AW3" s="97">
        <v>122.4</v>
      </c>
      <c r="AX3" s="97">
        <v>48</v>
      </c>
      <c r="AY3" s="97">
        <v>7.19</v>
      </c>
      <c r="AZ3" s="97">
        <v>128.1</v>
      </c>
      <c r="BA3" s="97">
        <v>49.7</v>
      </c>
      <c r="BB3" s="97">
        <v>7.24</v>
      </c>
      <c r="BC3" s="97">
        <v>134.1</v>
      </c>
      <c r="BD3" s="97">
        <v>48.5</v>
      </c>
      <c r="BE3" s="97">
        <v>7.41</v>
      </c>
      <c r="BF3" s="97">
        <v>140</v>
      </c>
      <c r="BG3" s="97">
        <v>49.7</v>
      </c>
      <c r="BH3" s="97">
        <v>7.24</v>
      </c>
      <c r="BI3" s="97">
        <v>146.1</v>
      </c>
      <c r="BJ3" s="97">
        <v>49.8</v>
      </c>
      <c r="BK3" s="97">
        <v>7.23</v>
      </c>
      <c r="BL3" s="97">
        <v>152.1</v>
      </c>
      <c r="BM3" s="97">
        <v>56.7</v>
      </c>
      <c r="BN3" s="97">
        <v>6.35</v>
      </c>
      <c r="BO3" s="97">
        <v>159.9</v>
      </c>
      <c r="BP3" s="97">
        <v>71.1</v>
      </c>
      <c r="BQ3" s="97">
        <v>5.05</v>
      </c>
      <c r="BR3" s="97">
        <v>174.5</v>
      </c>
      <c r="BS3" s="97">
        <v>73.9</v>
      </c>
      <c r="BT3" s="97">
        <v>4.87</v>
      </c>
      <c r="BU3" s="97">
        <v>190</v>
      </c>
      <c r="BV3" s="97">
        <v>88.4</v>
      </c>
      <c r="BW3" s="97">
        <v>4.06</v>
      </c>
      <c r="BX3" s="97">
        <v>215.1</v>
      </c>
    </row>
    <row r="4" spans="1:76" ht="12.75">
      <c r="A4" s="41" t="s">
        <v>177</v>
      </c>
      <c r="B4" s="45" t="s">
        <v>5</v>
      </c>
      <c r="C4" s="91">
        <v>85</v>
      </c>
      <c r="D4" s="41" t="s">
        <v>178</v>
      </c>
      <c r="E4" s="45" t="s">
        <v>179</v>
      </c>
      <c r="F4" s="45" t="s">
        <v>33</v>
      </c>
      <c r="G4" s="45" t="s">
        <v>3</v>
      </c>
      <c r="I4" s="92">
        <v>89.34</v>
      </c>
      <c r="J4" s="93">
        <v>16.2</v>
      </c>
      <c r="K4" s="93">
        <v>156.4</v>
      </c>
      <c r="L4" s="94">
        <v>4250</v>
      </c>
      <c r="M4" s="92">
        <v>3.65</v>
      </c>
      <c r="N4" s="95">
        <v>100</v>
      </c>
      <c r="P4" s="97">
        <v>16.2</v>
      </c>
      <c r="Q4" s="97">
        <v>94.9</v>
      </c>
      <c r="R4" s="97">
        <v>2.24</v>
      </c>
      <c r="S4" s="97">
        <v>37.6</v>
      </c>
      <c r="T4" s="97">
        <v>67.3</v>
      </c>
      <c r="U4" s="97">
        <v>3.16</v>
      </c>
      <c r="V4" s="97">
        <v>46.4</v>
      </c>
      <c r="W4" s="97">
        <v>68.4</v>
      </c>
      <c r="X4" s="97">
        <v>3.11</v>
      </c>
      <c r="Y4" s="97">
        <v>52.7</v>
      </c>
      <c r="Z4" s="97">
        <v>47.5</v>
      </c>
      <c r="AA4" s="97">
        <v>4.47</v>
      </c>
      <c r="AB4" s="97">
        <v>56.4</v>
      </c>
      <c r="AC4" s="97">
        <v>45.9</v>
      </c>
      <c r="AD4" s="97">
        <v>4.62</v>
      </c>
      <c r="AE4" s="97">
        <v>59.9</v>
      </c>
      <c r="AF4" s="97">
        <v>44.3</v>
      </c>
      <c r="AG4" s="97">
        <v>4.79</v>
      </c>
      <c r="AH4" s="97">
        <v>63.3</v>
      </c>
      <c r="AI4" s="97">
        <v>43.8</v>
      </c>
      <c r="AJ4" s="97">
        <v>4.85</v>
      </c>
      <c r="AK4" s="97">
        <v>66.6</v>
      </c>
      <c r="AL4" s="97">
        <v>42.4</v>
      </c>
      <c r="AM4" s="97">
        <v>5.01</v>
      </c>
      <c r="AN4" s="97">
        <v>69.7</v>
      </c>
      <c r="AO4" s="97">
        <v>44.5</v>
      </c>
      <c r="AP4" s="97">
        <v>4.78</v>
      </c>
      <c r="AQ4" s="97">
        <v>73.1</v>
      </c>
      <c r="AR4" s="97">
        <v>43.6</v>
      </c>
      <c r="AS4" s="97">
        <v>4.88</v>
      </c>
      <c r="AT4" s="97">
        <v>76.4</v>
      </c>
      <c r="AU4" s="97">
        <v>45</v>
      </c>
      <c r="AV4" s="97">
        <v>4.72</v>
      </c>
      <c r="AW4" s="97">
        <v>79.9</v>
      </c>
      <c r="AX4" s="97">
        <v>49.4</v>
      </c>
      <c r="AY4" s="97">
        <v>4.3</v>
      </c>
      <c r="AZ4" s="97">
        <v>83.9</v>
      </c>
      <c r="BA4" s="97">
        <v>63.3</v>
      </c>
      <c r="BB4" s="97">
        <v>3.36</v>
      </c>
      <c r="BC4" s="97">
        <v>90.6</v>
      </c>
      <c r="BD4" s="97">
        <v>56.5</v>
      </c>
      <c r="BE4" s="97">
        <v>3.76</v>
      </c>
      <c r="BF4" s="97">
        <v>96.8</v>
      </c>
      <c r="BG4" s="97">
        <v>58.6</v>
      </c>
      <c r="BH4" s="97">
        <v>3.62</v>
      </c>
      <c r="BI4" s="97">
        <v>103.3</v>
      </c>
      <c r="BJ4" s="97">
        <v>58.1</v>
      </c>
      <c r="BK4" s="97">
        <v>3.66</v>
      </c>
      <c r="BL4" s="97">
        <v>109.9</v>
      </c>
      <c r="BM4" s="97">
        <v>61</v>
      </c>
      <c r="BN4" s="97">
        <v>3.48</v>
      </c>
      <c r="BO4" s="97">
        <v>116.8</v>
      </c>
      <c r="BP4" s="97">
        <v>62.4</v>
      </c>
      <c r="BQ4" s="97">
        <v>3.4</v>
      </c>
      <c r="BR4" s="97">
        <v>124.1</v>
      </c>
      <c r="BS4" s="97">
        <v>68.5</v>
      </c>
      <c r="BT4" s="97">
        <v>3.1</v>
      </c>
      <c r="BU4" s="97">
        <v>132.6</v>
      </c>
      <c r="BV4" s="97">
        <v>100.2</v>
      </c>
      <c r="BW4" s="97">
        <v>2.12</v>
      </c>
      <c r="BX4" s="97">
        <v>156.4</v>
      </c>
    </row>
    <row r="5" spans="1:76" ht="12.75">
      <c r="A5" s="41" t="s">
        <v>177</v>
      </c>
      <c r="B5" s="45" t="s">
        <v>7</v>
      </c>
      <c r="C5" s="91">
        <v>263</v>
      </c>
      <c r="D5" s="41" t="s">
        <v>180</v>
      </c>
      <c r="E5" s="45" t="s">
        <v>181</v>
      </c>
      <c r="F5" s="45" t="s">
        <v>33</v>
      </c>
      <c r="G5" s="45" t="s">
        <v>3</v>
      </c>
      <c r="I5" s="92">
        <v>89.91</v>
      </c>
      <c r="J5" s="93">
        <v>20.5</v>
      </c>
      <c r="K5" s="93">
        <v>185.4</v>
      </c>
      <c r="L5" s="94">
        <v>5700</v>
      </c>
      <c r="M5" s="92">
        <v>5.27</v>
      </c>
      <c r="N5" s="95">
        <v>547</v>
      </c>
      <c r="P5" s="93">
        <v>20.5</v>
      </c>
      <c r="Q5" s="93">
        <v>79.1</v>
      </c>
      <c r="R5" s="93">
        <v>3.6</v>
      </c>
      <c r="S5" s="93">
        <v>39</v>
      </c>
      <c r="T5" s="93">
        <v>62.2</v>
      </c>
      <c r="U5" s="93">
        <v>4.58</v>
      </c>
      <c r="V5" s="93">
        <v>49.2</v>
      </c>
      <c r="W5" s="93">
        <v>58.6</v>
      </c>
      <c r="X5" s="93">
        <v>4.87</v>
      </c>
      <c r="Y5" s="93">
        <v>58.5</v>
      </c>
      <c r="Z5" s="93">
        <v>58.8</v>
      </c>
      <c r="AA5" s="93">
        <v>4.84</v>
      </c>
      <c r="AB5" s="93">
        <v>67.8</v>
      </c>
      <c r="AC5" s="93">
        <v>57.8</v>
      </c>
      <c r="AD5" s="93">
        <v>4.93</v>
      </c>
      <c r="AE5" s="93">
        <v>77.1</v>
      </c>
      <c r="AF5" s="93">
        <v>58.7</v>
      </c>
      <c r="AG5" s="93">
        <v>4.86</v>
      </c>
      <c r="AH5" s="93">
        <v>86.6</v>
      </c>
      <c r="AI5" s="93">
        <v>58.7</v>
      </c>
      <c r="AJ5" s="93">
        <v>4.86</v>
      </c>
      <c r="AK5" s="93">
        <v>96.3</v>
      </c>
      <c r="AL5" s="93">
        <v>59.4</v>
      </c>
      <c r="AM5" s="93">
        <v>4.8</v>
      </c>
      <c r="AN5" s="93">
        <v>105.2</v>
      </c>
      <c r="AO5" s="93">
        <v>48</v>
      </c>
      <c r="AP5" s="93">
        <v>5.94</v>
      </c>
      <c r="AQ5" s="93">
        <v>110.7</v>
      </c>
      <c r="AR5" s="93">
        <v>43.7</v>
      </c>
      <c r="AS5" s="93">
        <v>6.52</v>
      </c>
      <c r="AT5" s="93">
        <v>115.3</v>
      </c>
      <c r="AU5" s="93">
        <v>42.3</v>
      </c>
      <c r="AV5" s="93">
        <v>6.74</v>
      </c>
      <c r="AW5" s="93">
        <v>119.4</v>
      </c>
      <c r="AX5" s="93">
        <v>40.4</v>
      </c>
      <c r="AY5" s="93">
        <v>7.05</v>
      </c>
      <c r="AZ5" s="93">
        <v>123.2</v>
      </c>
      <c r="BA5" s="93">
        <v>40.7</v>
      </c>
      <c r="BB5" s="93">
        <v>6.99</v>
      </c>
      <c r="BC5" s="93">
        <v>126.9</v>
      </c>
      <c r="BD5" s="93">
        <v>40.5</v>
      </c>
      <c r="BE5" s="93">
        <v>7.04</v>
      </c>
      <c r="BF5" s="93">
        <v>130.5</v>
      </c>
      <c r="BG5" s="93">
        <v>39.4</v>
      </c>
      <c r="BH5" s="93">
        <v>7.23</v>
      </c>
      <c r="BI5" s="93">
        <v>134</v>
      </c>
      <c r="BJ5" s="93">
        <v>41.4</v>
      </c>
      <c r="BK5" s="93">
        <v>6.88</v>
      </c>
      <c r="BL5" s="93">
        <v>137.7</v>
      </c>
      <c r="BM5" s="93">
        <v>44.7</v>
      </c>
      <c r="BN5" s="93">
        <v>6.38</v>
      </c>
      <c r="BO5" s="93">
        <v>141.9</v>
      </c>
      <c r="BP5" s="93">
        <v>52.5</v>
      </c>
      <c r="BQ5" s="93">
        <v>5.43</v>
      </c>
      <c r="BR5" s="93">
        <v>148.4</v>
      </c>
      <c r="BS5" s="93">
        <v>68.6</v>
      </c>
      <c r="BT5" s="93">
        <v>4.15</v>
      </c>
      <c r="BU5" s="93">
        <v>161.3</v>
      </c>
      <c r="BV5" s="93">
        <v>86.5</v>
      </c>
      <c r="BW5" s="93">
        <v>3.3</v>
      </c>
      <c r="BX5" s="93">
        <v>185.4</v>
      </c>
    </row>
    <row r="6" spans="1:76" ht="12.75">
      <c r="A6" s="41" t="s">
        <v>182</v>
      </c>
      <c r="B6" s="45" t="s">
        <v>4</v>
      </c>
      <c r="C6" s="91">
        <v>5</v>
      </c>
      <c r="D6" s="41" t="s">
        <v>183</v>
      </c>
      <c r="E6" s="45" t="s">
        <v>184</v>
      </c>
      <c r="F6" s="45" t="s">
        <v>33</v>
      </c>
      <c r="G6" s="45" t="s">
        <v>3</v>
      </c>
      <c r="I6" s="92">
        <v>94.51</v>
      </c>
      <c r="J6" s="93">
        <v>21.1</v>
      </c>
      <c r="K6" s="93">
        <v>367.7</v>
      </c>
      <c r="L6" s="94">
        <v>17900</v>
      </c>
      <c r="M6" s="92">
        <v>3.84</v>
      </c>
      <c r="N6" s="95">
        <v>26</v>
      </c>
      <c r="P6" s="98">
        <v>21.1</v>
      </c>
      <c r="Q6" s="98">
        <v>297.5</v>
      </c>
      <c r="R6" s="98">
        <v>3.01</v>
      </c>
      <c r="S6" s="98">
        <v>57.6</v>
      </c>
      <c r="T6" s="98">
        <v>187.6</v>
      </c>
      <c r="U6" s="98">
        <v>4.77</v>
      </c>
      <c r="V6" s="98">
        <v>67.9</v>
      </c>
      <c r="W6" s="98">
        <v>173.8</v>
      </c>
      <c r="X6" s="98">
        <v>5.15</v>
      </c>
      <c r="Y6" s="98">
        <v>76.8</v>
      </c>
      <c r="Z6" s="98">
        <v>164.1</v>
      </c>
      <c r="AA6" s="98">
        <v>5.45</v>
      </c>
      <c r="AB6" s="98">
        <v>84.6</v>
      </c>
      <c r="AC6" s="98">
        <v>161.8</v>
      </c>
      <c r="AD6" s="98">
        <v>5.53</v>
      </c>
      <c r="AE6" s="98">
        <v>92.3</v>
      </c>
      <c r="AF6" s="98">
        <v>163.5</v>
      </c>
      <c r="AG6" s="98">
        <v>5.47</v>
      </c>
      <c r="AH6" s="98">
        <v>100</v>
      </c>
      <c r="AI6" s="98">
        <v>159.3</v>
      </c>
      <c r="AJ6" s="98">
        <v>5.62</v>
      </c>
      <c r="AK6" s="98">
        <v>107.3</v>
      </c>
      <c r="AL6" s="98">
        <v>162.5</v>
      </c>
      <c r="AM6" s="98">
        <v>5.51</v>
      </c>
      <c r="AN6" s="98">
        <v>114.5</v>
      </c>
      <c r="AO6" s="98">
        <v>165.3</v>
      </c>
      <c r="AP6" s="98">
        <v>5.42</v>
      </c>
      <c r="AQ6" s="98">
        <v>122.4</v>
      </c>
      <c r="AR6" s="98">
        <v>170.8</v>
      </c>
      <c r="AS6" s="98">
        <v>5.24</v>
      </c>
      <c r="AT6" s="98">
        <v>131.1</v>
      </c>
      <c r="AU6" s="98">
        <v>182.2</v>
      </c>
      <c r="AV6" s="98">
        <v>4.91</v>
      </c>
      <c r="AW6" s="98">
        <v>140.8</v>
      </c>
      <c r="AX6" s="98">
        <v>286.7</v>
      </c>
      <c r="AY6" s="98">
        <v>3.12</v>
      </c>
      <c r="AZ6" s="98">
        <v>161.5</v>
      </c>
      <c r="BA6" s="98">
        <v>293.5</v>
      </c>
      <c r="BB6" s="98">
        <v>3.05</v>
      </c>
      <c r="BC6" s="98">
        <v>186.7</v>
      </c>
      <c r="BD6" s="98">
        <v>296.5</v>
      </c>
      <c r="BE6" s="98">
        <v>3.02</v>
      </c>
      <c r="BF6" s="98">
        <v>212</v>
      </c>
      <c r="BG6" s="98">
        <v>284.8</v>
      </c>
      <c r="BH6" s="98">
        <v>3.14</v>
      </c>
      <c r="BI6" s="98">
        <v>235.7</v>
      </c>
      <c r="BJ6" s="98">
        <v>299.5</v>
      </c>
      <c r="BK6" s="98">
        <v>2.99</v>
      </c>
      <c r="BL6" s="98">
        <v>261.7</v>
      </c>
      <c r="BM6" s="98">
        <v>287.4</v>
      </c>
      <c r="BN6" s="98">
        <v>3.11</v>
      </c>
      <c r="BO6" s="98">
        <v>285.2</v>
      </c>
      <c r="BP6" s="98">
        <v>274.7</v>
      </c>
      <c r="BQ6" s="98">
        <v>3.26</v>
      </c>
      <c r="BR6" s="98">
        <v>306.4</v>
      </c>
      <c r="BS6" s="98">
        <v>289.8</v>
      </c>
      <c r="BT6" s="98">
        <v>3.09</v>
      </c>
      <c r="BU6" s="98">
        <v>327.9</v>
      </c>
      <c r="BV6" s="98">
        <v>363.6</v>
      </c>
      <c r="BW6" s="98">
        <v>2.46</v>
      </c>
      <c r="BX6" s="98">
        <v>367.7</v>
      </c>
    </row>
    <row r="7" spans="1:76" ht="12.75">
      <c r="A7" s="41" t="s">
        <v>182</v>
      </c>
      <c r="B7" s="45" t="s">
        <v>7</v>
      </c>
      <c r="C7" s="91">
        <v>348</v>
      </c>
      <c r="D7" s="41" t="s">
        <v>183</v>
      </c>
      <c r="E7" s="45" t="s">
        <v>185</v>
      </c>
      <c r="F7" s="45" t="s">
        <v>33</v>
      </c>
      <c r="G7" s="45" t="s">
        <v>3</v>
      </c>
      <c r="I7" s="92">
        <v>93.48</v>
      </c>
      <c r="J7" s="93">
        <v>1</v>
      </c>
      <c r="K7" s="93">
        <v>310.8</v>
      </c>
      <c r="L7" s="94">
        <v>18000</v>
      </c>
      <c r="M7" s="92">
        <v>3.73</v>
      </c>
      <c r="N7" s="95">
        <v>48</v>
      </c>
      <c r="P7" s="97">
        <v>1</v>
      </c>
      <c r="Q7" s="97">
        <v>438.7</v>
      </c>
      <c r="R7" s="97">
        <v>2.05</v>
      </c>
      <c r="S7" s="97">
        <v>64.5</v>
      </c>
      <c r="T7" s="97">
        <v>348.4</v>
      </c>
      <c r="U7" s="97">
        <v>2.58</v>
      </c>
      <c r="V7" s="97">
        <v>96.4</v>
      </c>
      <c r="W7" s="97">
        <v>270</v>
      </c>
      <c r="X7" s="97">
        <v>3.33</v>
      </c>
      <c r="Y7" s="97">
        <v>113.4</v>
      </c>
      <c r="Z7" s="97">
        <v>226.8</v>
      </c>
      <c r="AA7" s="97">
        <v>3.97</v>
      </c>
      <c r="AB7" s="97">
        <v>123.6</v>
      </c>
      <c r="AC7" s="97">
        <v>196.7</v>
      </c>
      <c r="AD7" s="97">
        <v>4.58</v>
      </c>
      <c r="AE7" s="97">
        <v>131</v>
      </c>
      <c r="AF7" s="97">
        <v>188.2</v>
      </c>
      <c r="AG7" s="97">
        <v>4.78</v>
      </c>
      <c r="AH7" s="97">
        <v>138</v>
      </c>
      <c r="AI7" s="97">
        <v>186.5</v>
      </c>
      <c r="AJ7" s="97">
        <v>4.83</v>
      </c>
      <c r="AK7" s="97">
        <v>145.2</v>
      </c>
      <c r="AL7" s="97">
        <v>186.6</v>
      </c>
      <c r="AM7" s="97">
        <v>4.82</v>
      </c>
      <c r="AN7" s="97">
        <v>152.4</v>
      </c>
      <c r="AO7" s="97">
        <v>183.4</v>
      </c>
      <c r="AP7" s="97">
        <v>4.91</v>
      </c>
      <c r="AQ7" s="97">
        <v>159.5</v>
      </c>
      <c r="AR7" s="97">
        <v>184.7</v>
      </c>
      <c r="AS7" s="97">
        <v>4.87</v>
      </c>
      <c r="AT7" s="97">
        <v>166.7</v>
      </c>
      <c r="AU7" s="97">
        <v>183.9</v>
      </c>
      <c r="AV7" s="97">
        <v>4.89</v>
      </c>
      <c r="AW7" s="97">
        <v>173.6</v>
      </c>
      <c r="AX7" s="97">
        <v>182.1</v>
      </c>
      <c r="AY7" s="97">
        <v>4.94</v>
      </c>
      <c r="AZ7" s="97">
        <v>180.4</v>
      </c>
      <c r="BA7" s="97">
        <v>188.3</v>
      </c>
      <c r="BB7" s="97">
        <v>4.78</v>
      </c>
      <c r="BC7" s="97">
        <v>187.6</v>
      </c>
      <c r="BD7" s="97">
        <v>198</v>
      </c>
      <c r="BE7" s="97">
        <v>4.54</v>
      </c>
      <c r="BF7" s="97">
        <v>195.7</v>
      </c>
      <c r="BG7" s="97">
        <v>207</v>
      </c>
      <c r="BH7" s="97">
        <v>4.35</v>
      </c>
      <c r="BI7" s="97">
        <v>205</v>
      </c>
      <c r="BJ7" s="97">
        <v>240.2</v>
      </c>
      <c r="BK7" s="97">
        <v>3.75</v>
      </c>
      <c r="BL7" s="97">
        <v>216.2</v>
      </c>
      <c r="BM7" s="97">
        <v>303</v>
      </c>
      <c r="BN7" s="97">
        <v>2.97</v>
      </c>
      <c r="BO7" s="97">
        <v>237.9</v>
      </c>
      <c r="BP7" s="97">
        <v>270.1</v>
      </c>
      <c r="BQ7" s="97">
        <v>3.33</v>
      </c>
      <c r="BR7" s="97">
        <v>256.1</v>
      </c>
      <c r="BS7" s="97">
        <v>271.3</v>
      </c>
      <c r="BT7" s="97">
        <v>3.32</v>
      </c>
      <c r="BU7" s="97">
        <v>273.1</v>
      </c>
      <c r="BV7" s="97">
        <v>372.8</v>
      </c>
      <c r="BW7" s="97">
        <v>2.41</v>
      </c>
      <c r="BX7" s="97">
        <v>310.8</v>
      </c>
    </row>
    <row r="8" spans="1:76" ht="12.75">
      <c r="A8" s="41" t="s">
        <v>186</v>
      </c>
      <c r="B8" s="45" t="s">
        <v>5</v>
      </c>
      <c r="C8" s="91">
        <v>77</v>
      </c>
      <c r="D8" s="41" t="s">
        <v>187</v>
      </c>
      <c r="E8" s="45" t="s">
        <v>188</v>
      </c>
      <c r="F8" s="45" t="s">
        <v>33</v>
      </c>
      <c r="G8" s="45" t="s">
        <v>3</v>
      </c>
      <c r="I8" s="92">
        <v>88.2</v>
      </c>
      <c r="J8" s="93">
        <v>4.2</v>
      </c>
      <c r="K8" s="93">
        <v>372.2</v>
      </c>
      <c r="L8" s="94">
        <v>16800</v>
      </c>
      <c r="M8" s="92">
        <v>3.56</v>
      </c>
      <c r="N8" s="95">
        <v>752</v>
      </c>
      <c r="P8" s="97">
        <v>4.2</v>
      </c>
      <c r="Q8" s="97">
        <v>518.3</v>
      </c>
      <c r="R8" s="97">
        <v>1.62</v>
      </c>
      <c r="S8" s="97">
        <v>65.9</v>
      </c>
      <c r="T8" s="97">
        <v>245</v>
      </c>
      <c r="U8" s="97">
        <v>3.43</v>
      </c>
      <c r="V8" s="97">
        <v>83.6</v>
      </c>
      <c r="W8" s="97">
        <v>173.5</v>
      </c>
      <c r="X8" s="97">
        <v>4.84</v>
      </c>
      <c r="Y8" s="97">
        <v>94.6</v>
      </c>
      <c r="Z8" s="97">
        <v>160</v>
      </c>
      <c r="AA8" s="97">
        <v>5.25</v>
      </c>
      <c r="AB8" s="97">
        <v>104</v>
      </c>
      <c r="AC8" s="97">
        <v>152.3</v>
      </c>
      <c r="AD8" s="97">
        <v>5.51</v>
      </c>
      <c r="AE8" s="97">
        <v>112.2</v>
      </c>
      <c r="AF8" s="97">
        <v>147.4</v>
      </c>
      <c r="AG8" s="97">
        <v>5.7</v>
      </c>
      <c r="AH8" s="97">
        <v>119.7</v>
      </c>
      <c r="AI8" s="97">
        <v>147.8</v>
      </c>
      <c r="AJ8" s="97">
        <v>5.68</v>
      </c>
      <c r="AK8" s="97">
        <v>127.2</v>
      </c>
      <c r="AL8" s="97">
        <v>145.6</v>
      </c>
      <c r="AM8" s="97">
        <v>5.77</v>
      </c>
      <c r="AN8" s="97">
        <v>134.5</v>
      </c>
      <c r="AO8" s="97">
        <v>140.6</v>
      </c>
      <c r="AP8" s="97">
        <v>5.97</v>
      </c>
      <c r="AQ8" s="97">
        <v>141.2</v>
      </c>
      <c r="AR8" s="97">
        <v>140.7</v>
      </c>
      <c r="AS8" s="97">
        <v>5.97</v>
      </c>
      <c r="AT8" s="97">
        <v>147.9</v>
      </c>
      <c r="AU8" s="97">
        <v>143.2</v>
      </c>
      <c r="AV8" s="97">
        <v>5.87</v>
      </c>
      <c r="AW8" s="97">
        <v>154.8</v>
      </c>
      <c r="AX8" s="97">
        <v>143.7</v>
      </c>
      <c r="AY8" s="97">
        <v>5.85</v>
      </c>
      <c r="AZ8" s="97">
        <v>161.8</v>
      </c>
      <c r="BA8" s="97">
        <v>146.6</v>
      </c>
      <c r="BB8" s="97">
        <v>5.73</v>
      </c>
      <c r="BC8" s="97">
        <v>169</v>
      </c>
      <c r="BD8" s="97">
        <v>162.7</v>
      </c>
      <c r="BE8" s="97">
        <v>5.16</v>
      </c>
      <c r="BF8" s="97">
        <v>178</v>
      </c>
      <c r="BG8" s="97">
        <v>178.5</v>
      </c>
      <c r="BH8" s="97">
        <v>4.71</v>
      </c>
      <c r="BI8" s="97">
        <v>189.7</v>
      </c>
      <c r="BJ8" s="97">
        <v>229.8</v>
      </c>
      <c r="BK8" s="97">
        <v>3.66</v>
      </c>
      <c r="BL8" s="97">
        <v>206.7</v>
      </c>
      <c r="BM8" s="97">
        <v>388.2</v>
      </c>
      <c r="BN8" s="97">
        <v>2.16</v>
      </c>
      <c r="BO8" s="97">
        <v>237.6</v>
      </c>
      <c r="BP8" s="97">
        <v>400.9</v>
      </c>
      <c r="BQ8" s="97">
        <v>2.1</v>
      </c>
      <c r="BR8" s="97">
        <v>271.3</v>
      </c>
      <c r="BS8" s="97">
        <v>435.8</v>
      </c>
      <c r="BT8" s="97">
        <v>1.93</v>
      </c>
      <c r="BU8" s="97">
        <v>309.1</v>
      </c>
      <c r="BV8" s="97">
        <v>515.2</v>
      </c>
      <c r="BW8" s="97">
        <v>1.63</v>
      </c>
      <c r="BX8" s="97">
        <v>372.2</v>
      </c>
    </row>
    <row r="9" spans="1:76" ht="12.75">
      <c r="A9" s="41" t="s">
        <v>186</v>
      </c>
      <c r="B9" s="45" t="s">
        <v>4</v>
      </c>
      <c r="C9" s="91">
        <v>9</v>
      </c>
      <c r="D9" s="41" t="s">
        <v>189</v>
      </c>
      <c r="E9" s="45" t="s">
        <v>190</v>
      </c>
      <c r="F9" s="45" t="s">
        <v>33</v>
      </c>
      <c r="G9" s="45" t="s">
        <v>3</v>
      </c>
      <c r="I9" s="92">
        <v>90.18</v>
      </c>
      <c r="J9" s="93">
        <v>19.3</v>
      </c>
      <c r="K9" s="93">
        <v>302.1</v>
      </c>
      <c r="L9" s="94">
        <v>17400</v>
      </c>
      <c r="M9" s="92">
        <v>5.04</v>
      </c>
      <c r="N9" s="95">
        <v>326</v>
      </c>
      <c r="P9" s="99">
        <v>19.3</v>
      </c>
      <c r="Q9" s="99">
        <v>266.5</v>
      </c>
      <c r="R9" s="99">
        <v>3.26</v>
      </c>
      <c r="S9" s="99">
        <v>57.3</v>
      </c>
      <c r="T9" s="99">
        <v>183.9</v>
      </c>
      <c r="U9" s="99">
        <v>4.73</v>
      </c>
      <c r="V9" s="99">
        <v>71.7</v>
      </c>
      <c r="W9" s="99">
        <v>179.7</v>
      </c>
      <c r="X9" s="99">
        <v>4.84</v>
      </c>
      <c r="Y9" s="99">
        <v>85.6</v>
      </c>
      <c r="Z9" s="99">
        <v>166.7</v>
      </c>
      <c r="AA9" s="99">
        <v>5.22</v>
      </c>
      <c r="AB9" s="99">
        <v>98</v>
      </c>
      <c r="AC9" s="99">
        <v>147.1</v>
      </c>
      <c r="AD9" s="99">
        <v>5.91</v>
      </c>
      <c r="AE9" s="99">
        <v>107</v>
      </c>
      <c r="AF9" s="99">
        <v>137.7</v>
      </c>
      <c r="AG9" s="99">
        <v>6.32</v>
      </c>
      <c r="AH9" s="99">
        <v>115.2</v>
      </c>
      <c r="AI9" s="99">
        <v>143.1</v>
      </c>
      <c r="AJ9" s="99">
        <v>6.08</v>
      </c>
      <c r="AK9" s="99">
        <v>123.9</v>
      </c>
      <c r="AL9" s="99">
        <v>138.7</v>
      </c>
      <c r="AM9" s="99">
        <v>6.27</v>
      </c>
      <c r="AN9" s="99">
        <v>132.4</v>
      </c>
      <c r="AO9" s="99">
        <v>142.2</v>
      </c>
      <c r="AP9" s="99">
        <v>6.12</v>
      </c>
      <c r="AQ9" s="99">
        <v>141</v>
      </c>
      <c r="AR9" s="99">
        <v>136.7</v>
      </c>
      <c r="AS9" s="99">
        <v>6.36</v>
      </c>
      <c r="AT9" s="99">
        <v>149.1</v>
      </c>
      <c r="AU9" s="99">
        <v>147.6</v>
      </c>
      <c r="AV9" s="99">
        <v>5.9</v>
      </c>
      <c r="AW9" s="99">
        <v>157.8</v>
      </c>
      <c r="AX9" s="99">
        <v>199.5</v>
      </c>
      <c r="AY9" s="99">
        <v>4.36</v>
      </c>
      <c r="AZ9" s="99">
        <v>174.3</v>
      </c>
      <c r="BA9" s="99">
        <v>176</v>
      </c>
      <c r="BB9" s="99">
        <v>4.94</v>
      </c>
      <c r="BC9" s="99">
        <v>189.4</v>
      </c>
      <c r="BD9" s="99">
        <v>170.8</v>
      </c>
      <c r="BE9" s="99">
        <v>5.09</v>
      </c>
      <c r="BF9" s="99">
        <v>203.1</v>
      </c>
      <c r="BG9" s="99">
        <v>166.3</v>
      </c>
      <c r="BH9" s="99">
        <v>5.23</v>
      </c>
      <c r="BI9" s="99">
        <v>215.9</v>
      </c>
      <c r="BJ9" s="99">
        <v>169.2</v>
      </c>
      <c r="BK9" s="99">
        <v>5.14</v>
      </c>
      <c r="BL9" s="99">
        <v>229</v>
      </c>
      <c r="BM9" s="99">
        <v>166.2</v>
      </c>
      <c r="BN9" s="99">
        <v>5.23</v>
      </c>
      <c r="BO9" s="99">
        <v>241.7</v>
      </c>
      <c r="BP9" s="99">
        <v>174.2</v>
      </c>
      <c r="BQ9" s="99">
        <v>5</v>
      </c>
      <c r="BR9" s="99">
        <v>254.4</v>
      </c>
      <c r="BS9" s="99">
        <v>176</v>
      </c>
      <c r="BT9" s="99">
        <v>4.94</v>
      </c>
      <c r="BU9" s="99">
        <v>266.9</v>
      </c>
      <c r="BV9" s="99">
        <v>265</v>
      </c>
      <c r="BW9" s="99">
        <v>3.28</v>
      </c>
      <c r="BX9" s="99">
        <v>302.1</v>
      </c>
    </row>
    <row r="10" spans="1:76" ht="12.75">
      <c r="A10" s="41" t="s">
        <v>186</v>
      </c>
      <c r="B10" s="45" t="s">
        <v>4</v>
      </c>
      <c r="C10" s="91">
        <v>9</v>
      </c>
      <c r="D10" s="41" t="s">
        <v>187</v>
      </c>
      <c r="E10" s="45" t="s">
        <v>191</v>
      </c>
      <c r="F10" s="45" t="s">
        <v>33</v>
      </c>
      <c r="G10" s="45" t="s">
        <v>3</v>
      </c>
      <c r="I10" s="92">
        <v>92.2</v>
      </c>
      <c r="J10" s="93">
        <v>12.4</v>
      </c>
      <c r="K10" s="93">
        <v>440.7</v>
      </c>
      <c r="L10" s="94">
        <v>24800</v>
      </c>
      <c r="M10" s="92">
        <v>3.14</v>
      </c>
      <c r="N10" s="95">
        <v>212</v>
      </c>
      <c r="P10" s="93">
        <v>12.4</v>
      </c>
      <c r="Q10" s="93">
        <v>594.8</v>
      </c>
      <c r="R10" s="93">
        <v>2.08</v>
      </c>
      <c r="S10" s="93">
        <v>64.3</v>
      </c>
      <c r="T10" s="93">
        <v>470.1</v>
      </c>
      <c r="U10" s="93">
        <v>2.64</v>
      </c>
      <c r="V10" s="93">
        <v>91.4</v>
      </c>
      <c r="W10" s="93">
        <v>438.5</v>
      </c>
      <c r="X10" s="93">
        <v>2.83</v>
      </c>
      <c r="Y10" s="93">
        <v>115.9</v>
      </c>
      <c r="Z10" s="93">
        <v>436.5</v>
      </c>
      <c r="AA10" s="93">
        <v>2.84</v>
      </c>
      <c r="AB10" s="93">
        <v>140.7</v>
      </c>
      <c r="AC10" s="93">
        <v>446.1</v>
      </c>
      <c r="AD10" s="93">
        <v>2.78</v>
      </c>
      <c r="AE10" s="93">
        <v>166.8</v>
      </c>
      <c r="AF10" s="93">
        <v>463.1</v>
      </c>
      <c r="AG10" s="93">
        <v>2.68</v>
      </c>
      <c r="AH10" s="93">
        <v>191.9</v>
      </c>
      <c r="AI10" s="93">
        <v>310.3</v>
      </c>
      <c r="AJ10" s="93">
        <v>4</v>
      </c>
      <c r="AK10" s="93">
        <v>203.5</v>
      </c>
      <c r="AL10" s="93">
        <v>290.4</v>
      </c>
      <c r="AM10" s="93">
        <v>4.27</v>
      </c>
      <c r="AN10" s="93">
        <v>214.1</v>
      </c>
      <c r="AO10" s="93">
        <v>283.4</v>
      </c>
      <c r="AP10" s="93">
        <v>4.38</v>
      </c>
      <c r="AQ10" s="93">
        <v>224.2</v>
      </c>
      <c r="AR10" s="93">
        <v>274.9</v>
      </c>
      <c r="AS10" s="93">
        <v>4.51</v>
      </c>
      <c r="AT10" s="93">
        <v>233.7</v>
      </c>
      <c r="AU10" s="93">
        <v>276.2</v>
      </c>
      <c r="AV10" s="93">
        <v>4.49</v>
      </c>
      <c r="AW10" s="93">
        <v>243.2</v>
      </c>
      <c r="AX10" s="93">
        <v>278.1</v>
      </c>
      <c r="AY10" s="93">
        <v>4.46</v>
      </c>
      <c r="AZ10" s="93">
        <v>253</v>
      </c>
      <c r="BA10" s="93">
        <v>285.8</v>
      </c>
      <c r="BB10" s="93">
        <v>4.34</v>
      </c>
      <c r="BC10" s="93">
        <v>263.1</v>
      </c>
      <c r="BD10" s="93">
        <v>289.7</v>
      </c>
      <c r="BE10" s="93">
        <v>4.28</v>
      </c>
      <c r="BF10" s="93">
        <v>273.4</v>
      </c>
      <c r="BG10" s="93">
        <v>417.8</v>
      </c>
      <c r="BH10" s="93">
        <v>2.97</v>
      </c>
      <c r="BI10" s="93">
        <v>293.1</v>
      </c>
      <c r="BJ10" s="93">
        <v>435.6</v>
      </c>
      <c r="BK10" s="93">
        <v>2.85</v>
      </c>
      <c r="BL10" s="93">
        <v>317.3</v>
      </c>
      <c r="BM10" s="93">
        <v>433.5</v>
      </c>
      <c r="BN10" s="93">
        <v>2.86</v>
      </c>
      <c r="BO10" s="93">
        <v>341.8</v>
      </c>
      <c r="BP10" s="93">
        <v>438.9</v>
      </c>
      <c r="BQ10" s="93">
        <v>2.83</v>
      </c>
      <c r="BR10" s="93">
        <v>366.8</v>
      </c>
      <c r="BS10" s="93">
        <v>455.4</v>
      </c>
      <c r="BT10" s="93">
        <v>2.72</v>
      </c>
      <c r="BU10" s="93">
        <v>392.1</v>
      </c>
      <c r="BV10" s="93">
        <v>586.4</v>
      </c>
      <c r="BW10" s="93">
        <v>2.11</v>
      </c>
      <c r="BX10" s="93">
        <v>440.7</v>
      </c>
    </row>
    <row r="11" spans="1:76" ht="12.75">
      <c r="A11" s="41" t="s">
        <v>186</v>
      </c>
      <c r="B11" s="45" t="s">
        <v>4</v>
      </c>
      <c r="C11" s="91">
        <v>72</v>
      </c>
      <c r="D11" s="41" t="s">
        <v>192</v>
      </c>
      <c r="E11" s="45" t="s">
        <v>193</v>
      </c>
      <c r="F11" s="45" t="s">
        <v>33</v>
      </c>
      <c r="G11" s="45" t="s">
        <v>3</v>
      </c>
      <c r="I11" s="41">
        <v>332.86</v>
      </c>
      <c r="J11" s="97">
        <v>19.4</v>
      </c>
      <c r="K11" s="97">
        <v>366.5</v>
      </c>
      <c r="L11" s="94">
        <v>14300</v>
      </c>
      <c r="M11" s="92">
        <v>4.32</v>
      </c>
      <c r="N11" s="95">
        <v>301</v>
      </c>
      <c r="P11" s="97">
        <v>19.4</v>
      </c>
      <c r="Q11" s="97">
        <v>244.2</v>
      </c>
      <c r="R11" s="97">
        <v>2.93</v>
      </c>
      <c r="S11" s="97">
        <v>61.2</v>
      </c>
      <c r="T11" s="97">
        <v>158.6</v>
      </c>
      <c r="U11" s="97">
        <v>4.51</v>
      </c>
      <c r="V11" s="97">
        <v>75.3</v>
      </c>
      <c r="W11" s="97">
        <v>136</v>
      </c>
      <c r="X11" s="97">
        <v>5.26</v>
      </c>
      <c r="Y11" s="97">
        <v>84.5</v>
      </c>
      <c r="Z11" s="97">
        <v>125.4</v>
      </c>
      <c r="AA11" s="97">
        <v>5.7</v>
      </c>
      <c r="AB11" s="97">
        <v>91.7</v>
      </c>
      <c r="AC11" s="97">
        <v>116.9</v>
      </c>
      <c r="AD11" s="97">
        <v>6.12</v>
      </c>
      <c r="AE11" s="97">
        <v>98.2</v>
      </c>
      <c r="AF11" s="97">
        <v>118</v>
      </c>
      <c r="AG11" s="97">
        <v>6.06</v>
      </c>
      <c r="AH11" s="97">
        <v>104.8</v>
      </c>
      <c r="AI11" s="97">
        <v>114.6</v>
      </c>
      <c r="AJ11" s="97">
        <v>6.24</v>
      </c>
      <c r="AK11" s="97">
        <v>111.2</v>
      </c>
      <c r="AL11" s="97">
        <v>117.9</v>
      </c>
      <c r="AM11" s="97">
        <v>6.06</v>
      </c>
      <c r="AN11" s="97">
        <v>117.9</v>
      </c>
      <c r="AO11" s="97">
        <v>120.7</v>
      </c>
      <c r="AP11" s="97">
        <v>5.92</v>
      </c>
      <c r="AQ11" s="97">
        <v>124.8</v>
      </c>
      <c r="AR11" s="97">
        <v>137</v>
      </c>
      <c r="AS11" s="97">
        <v>5.22</v>
      </c>
      <c r="AT11" s="97">
        <v>133.2</v>
      </c>
      <c r="AU11" s="97">
        <v>167.4</v>
      </c>
      <c r="AV11" s="97">
        <v>4.27</v>
      </c>
      <c r="AW11" s="97">
        <v>148.1</v>
      </c>
      <c r="AX11" s="97">
        <v>172.2</v>
      </c>
      <c r="AY11" s="97">
        <v>4.15</v>
      </c>
      <c r="AZ11" s="97">
        <v>165.7</v>
      </c>
      <c r="BA11" s="97">
        <v>178.4</v>
      </c>
      <c r="BB11" s="97">
        <v>4.01</v>
      </c>
      <c r="BC11" s="97">
        <v>184.5</v>
      </c>
      <c r="BD11" s="97">
        <v>178.1</v>
      </c>
      <c r="BE11" s="97">
        <v>4.01</v>
      </c>
      <c r="BF11" s="97">
        <v>203.8</v>
      </c>
      <c r="BG11" s="97">
        <v>181.9</v>
      </c>
      <c r="BH11" s="97">
        <v>3.93</v>
      </c>
      <c r="BI11" s="97">
        <v>224.1</v>
      </c>
      <c r="BJ11" s="97">
        <v>191.3</v>
      </c>
      <c r="BK11" s="97">
        <v>3.74</v>
      </c>
      <c r="BL11" s="97">
        <v>246.1</v>
      </c>
      <c r="BM11" s="97">
        <v>184.9</v>
      </c>
      <c r="BN11" s="97">
        <v>3.87</v>
      </c>
      <c r="BO11" s="97">
        <v>267.1</v>
      </c>
      <c r="BP11" s="97">
        <v>191.5</v>
      </c>
      <c r="BQ11" s="97">
        <v>3.73</v>
      </c>
      <c r="BR11" s="97">
        <v>289</v>
      </c>
      <c r="BS11" s="97">
        <v>203.9</v>
      </c>
      <c r="BT11" s="97">
        <v>3.51</v>
      </c>
      <c r="BU11" s="97">
        <v>313.6</v>
      </c>
      <c r="BV11" s="97">
        <v>270.9</v>
      </c>
      <c r="BW11" s="97">
        <v>2.64</v>
      </c>
      <c r="BX11" s="97">
        <v>366.5</v>
      </c>
    </row>
    <row r="12" spans="1:76" ht="12.75">
      <c r="A12" s="41" t="s">
        <v>186</v>
      </c>
      <c r="B12" s="45" t="s">
        <v>4</v>
      </c>
      <c r="C12" s="91">
        <v>97</v>
      </c>
      <c r="D12" s="41" t="s">
        <v>189</v>
      </c>
      <c r="E12" s="45" t="s">
        <v>194</v>
      </c>
      <c r="F12" s="45" t="s">
        <v>33</v>
      </c>
      <c r="G12" s="45" t="s">
        <v>3</v>
      </c>
      <c r="I12" s="92">
        <v>88.88</v>
      </c>
      <c r="J12" s="93">
        <v>17.3</v>
      </c>
      <c r="K12" s="93">
        <v>247.1</v>
      </c>
      <c r="L12" s="94">
        <v>12200</v>
      </c>
      <c r="M12" s="92">
        <v>5.39</v>
      </c>
      <c r="N12" s="95">
        <v>159</v>
      </c>
      <c r="P12" s="93">
        <v>17.3</v>
      </c>
      <c r="Q12" s="93">
        <v>299.1</v>
      </c>
      <c r="R12" s="93">
        <v>2.04</v>
      </c>
      <c r="S12" s="93">
        <v>72.9</v>
      </c>
      <c r="T12" s="93">
        <v>201.8</v>
      </c>
      <c r="U12" s="93">
        <v>3.02</v>
      </c>
      <c r="V12" s="93">
        <v>98.5</v>
      </c>
      <c r="W12" s="93">
        <v>78.3</v>
      </c>
      <c r="X12" s="93">
        <v>7.79</v>
      </c>
      <c r="Y12" s="93">
        <v>103.9</v>
      </c>
      <c r="Z12" s="93">
        <v>66.8</v>
      </c>
      <c r="AA12" s="93">
        <v>9.13</v>
      </c>
      <c r="AB12" s="93">
        <v>108.2</v>
      </c>
      <c r="AC12" s="93">
        <v>64.2</v>
      </c>
      <c r="AD12" s="93">
        <v>9.5</v>
      </c>
      <c r="AE12" s="93">
        <v>112.2</v>
      </c>
      <c r="AF12" s="93">
        <v>62.4</v>
      </c>
      <c r="AG12" s="93">
        <v>9.78</v>
      </c>
      <c r="AH12" s="93">
        <v>116.1</v>
      </c>
      <c r="AI12" s="93">
        <v>63</v>
      </c>
      <c r="AJ12" s="93">
        <v>9.69</v>
      </c>
      <c r="AK12" s="93">
        <v>120</v>
      </c>
      <c r="AL12" s="93">
        <v>62.9</v>
      </c>
      <c r="AM12" s="93">
        <v>9.69</v>
      </c>
      <c r="AN12" s="93">
        <v>124</v>
      </c>
      <c r="AO12" s="93">
        <v>63.6</v>
      </c>
      <c r="AP12" s="93">
        <v>9.59</v>
      </c>
      <c r="AQ12" s="93">
        <v>128</v>
      </c>
      <c r="AR12" s="93">
        <v>62.7</v>
      </c>
      <c r="AS12" s="93">
        <v>9.73</v>
      </c>
      <c r="AT12" s="93">
        <v>132.1</v>
      </c>
      <c r="AU12" s="93">
        <v>65.3</v>
      </c>
      <c r="AV12" s="93">
        <v>9.35</v>
      </c>
      <c r="AW12" s="93">
        <v>136.4</v>
      </c>
      <c r="AX12" s="93">
        <v>64</v>
      </c>
      <c r="AY12" s="93">
        <v>9.53</v>
      </c>
      <c r="AZ12" s="93">
        <v>140.6</v>
      </c>
      <c r="BA12" s="93">
        <v>65.7</v>
      </c>
      <c r="BB12" s="93">
        <v>9.28</v>
      </c>
      <c r="BC12" s="93">
        <v>145.1</v>
      </c>
      <c r="BD12" s="93">
        <v>67.7</v>
      </c>
      <c r="BE12" s="93">
        <v>9.01</v>
      </c>
      <c r="BF12" s="93">
        <v>149.9</v>
      </c>
      <c r="BG12" s="93">
        <v>70.6</v>
      </c>
      <c r="BH12" s="93">
        <v>8.63</v>
      </c>
      <c r="BI12" s="93">
        <v>155</v>
      </c>
      <c r="BJ12" s="93">
        <v>90.9</v>
      </c>
      <c r="BK12" s="93">
        <v>6.71</v>
      </c>
      <c r="BL12" s="93">
        <v>162.7</v>
      </c>
      <c r="BM12" s="93">
        <v>193</v>
      </c>
      <c r="BN12" s="93">
        <v>3.16</v>
      </c>
      <c r="BO12" s="93">
        <v>182.4</v>
      </c>
      <c r="BP12" s="93">
        <v>195</v>
      </c>
      <c r="BQ12" s="93">
        <v>3.13</v>
      </c>
      <c r="BR12" s="93">
        <v>201.4</v>
      </c>
      <c r="BS12" s="93">
        <v>185.4</v>
      </c>
      <c r="BT12" s="93">
        <v>3.29</v>
      </c>
      <c r="BU12" s="93">
        <v>216.5</v>
      </c>
      <c r="BV12" s="93">
        <v>239.4</v>
      </c>
      <c r="BW12" s="93">
        <v>2.55</v>
      </c>
      <c r="BX12" s="93">
        <v>247.1</v>
      </c>
    </row>
    <row r="13" spans="1:76" ht="12.75">
      <c r="A13" s="41" t="s">
        <v>186</v>
      </c>
      <c r="B13" s="45" t="s">
        <v>4</v>
      </c>
      <c r="C13" s="91">
        <v>215</v>
      </c>
      <c r="D13" s="41" t="s">
        <v>192</v>
      </c>
      <c r="E13" s="45" t="s">
        <v>195</v>
      </c>
      <c r="F13" s="45" t="s">
        <v>33</v>
      </c>
      <c r="G13" s="45" t="s">
        <v>3</v>
      </c>
      <c r="I13" s="41">
        <v>331.77</v>
      </c>
      <c r="J13" s="97">
        <v>7.6</v>
      </c>
      <c r="K13" s="97">
        <v>443.5</v>
      </c>
      <c r="L13" s="94">
        <v>18000</v>
      </c>
      <c r="M13" s="92">
        <v>2.26</v>
      </c>
      <c r="N13" s="95">
        <v>53</v>
      </c>
      <c r="P13" s="97">
        <v>7.6</v>
      </c>
      <c r="Q13" s="97">
        <v>561.4</v>
      </c>
      <c r="R13" s="97">
        <v>1.6</v>
      </c>
      <c r="S13" s="97">
        <v>55.1</v>
      </c>
      <c r="T13" s="97">
        <v>391.4</v>
      </c>
      <c r="U13" s="97">
        <v>2.3</v>
      </c>
      <c r="V13" s="97">
        <v>72.6</v>
      </c>
      <c r="W13" s="97">
        <v>408.4</v>
      </c>
      <c r="X13" s="97">
        <v>2.2</v>
      </c>
      <c r="Y13" s="97">
        <v>95.7</v>
      </c>
      <c r="Z13" s="97">
        <v>402.8</v>
      </c>
      <c r="AA13" s="97">
        <v>2.23</v>
      </c>
      <c r="AB13" s="97">
        <v>120</v>
      </c>
      <c r="AC13" s="97">
        <v>414.1</v>
      </c>
      <c r="AD13" s="97">
        <v>2.17</v>
      </c>
      <c r="AE13" s="97">
        <v>145.7</v>
      </c>
      <c r="AF13" s="97">
        <v>398.6</v>
      </c>
      <c r="AG13" s="97">
        <v>2.26</v>
      </c>
      <c r="AH13" s="97">
        <v>169.5</v>
      </c>
      <c r="AI13" s="97">
        <v>409.6</v>
      </c>
      <c r="AJ13" s="97">
        <v>2.2</v>
      </c>
      <c r="AK13" s="97">
        <v>194.2</v>
      </c>
      <c r="AL13" s="97">
        <v>420.1</v>
      </c>
      <c r="AM13" s="97">
        <v>2.14</v>
      </c>
      <c r="AN13" s="97">
        <v>220.9</v>
      </c>
      <c r="AO13" s="97">
        <v>470.3</v>
      </c>
      <c r="AP13" s="97">
        <v>1.91</v>
      </c>
      <c r="AQ13" s="97">
        <v>256.1</v>
      </c>
      <c r="AR13" s="97">
        <v>501.8</v>
      </c>
      <c r="AS13" s="97">
        <v>1.79</v>
      </c>
      <c r="AT13" s="97">
        <v>284.3</v>
      </c>
      <c r="AU13" s="97">
        <v>347.9</v>
      </c>
      <c r="AV13" s="97">
        <v>2.59</v>
      </c>
      <c r="AW13" s="97">
        <v>296.1</v>
      </c>
      <c r="AX13" s="97">
        <v>316.8</v>
      </c>
      <c r="AY13" s="97">
        <v>2.84</v>
      </c>
      <c r="AZ13" s="97">
        <v>306.5</v>
      </c>
      <c r="BA13" s="97">
        <v>317</v>
      </c>
      <c r="BB13" s="97">
        <v>2.84</v>
      </c>
      <c r="BC13" s="97">
        <v>317.3</v>
      </c>
      <c r="BD13" s="97">
        <v>310.2</v>
      </c>
      <c r="BE13" s="97">
        <v>2.9</v>
      </c>
      <c r="BF13" s="97">
        <v>327.9</v>
      </c>
      <c r="BG13" s="97">
        <v>314</v>
      </c>
      <c r="BH13" s="97">
        <v>2.87</v>
      </c>
      <c r="BI13" s="97">
        <v>338.5</v>
      </c>
      <c r="BJ13" s="97">
        <v>317.7</v>
      </c>
      <c r="BK13" s="97">
        <v>2.83</v>
      </c>
      <c r="BL13" s="97">
        <v>349.4</v>
      </c>
      <c r="BM13" s="97">
        <v>326.5</v>
      </c>
      <c r="BN13" s="97">
        <v>2.76</v>
      </c>
      <c r="BO13" s="97">
        <v>361.2</v>
      </c>
      <c r="BP13" s="97">
        <v>385.4</v>
      </c>
      <c r="BQ13" s="97">
        <v>2.34</v>
      </c>
      <c r="BR13" s="97">
        <v>378</v>
      </c>
      <c r="BS13" s="97">
        <v>393.2</v>
      </c>
      <c r="BT13" s="97">
        <v>2.29</v>
      </c>
      <c r="BU13" s="97">
        <v>397.4</v>
      </c>
      <c r="BV13" s="97">
        <v>547.4</v>
      </c>
      <c r="BW13" s="97">
        <v>1.64</v>
      </c>
      <c r="BX13" s="97">
        <v>443.5</v>
      </c>
    </row>
    <row r="14" spans="1:76" ht="12.75">
      <c r="A14" s="41" t="s">
        <v>186</v>
      </c>
      <c r="B14" s="45" t="s">
        <v>4</v>
      </c>
      <c r="C14" s="91">
        <v>223</v>
      </c>
      <c r="D14" s="41" t="s">
        <v>187</v>
      </c>
      <c r="E14" s="45" t="s">
        <v>196</v>
      </c>
      <c r="F14" s="45" t="s">
        <v>33</v>
      </c>
      <c r="G14" s="45" t="s">
        <v>3</v>
      </c>
      <c r="I14" s="41">
        <v>86.97</v>
      </c>
      <c r="J14" s="97">
        <v>23.6</v>
      </c>
      <c r="K14" s="97">
        <v>373.9</v>
      </c>
      <c r="L14" s="94">
        <v>23500</v>
      </c>
      <c r="M14" s="92">
        <v>4.4</v>
      </c>
      <c r="N14" s="95">
        <v>74</v>
      </c>
      <c r="P14" s="97">
        <v>23.6</v>
      </c>
      <c r="Q14" s="97">
        <v>417.7</v>
      </c>
      <c r="R14" s="97">
        <v>2.81</v>
      </c>
      <c r="S14" s="97">
        <v>69.7</v>
      </c>
      <c r="T14" s="97">
        <v>355.7</v>
      </c>
      <c r="U14" s="97">
        <v>3.3</v>
      </c>
      <c r="V14" s="97">
        <v>101.2</v>
      </c>
      <c r="W14" s="97">
        <v>350.9</v>
      </c>
      <c r="X14" s="97">
        <v>3.35</v>
      </c>
      <c r="Y14" s="97">
        <v>133.6</v>
      </c>
      <c r="Z14" s="97">
        <v>339.4</v>
      </c>
      <c r="AA14" s="97">
        <v>3.46</v>
      </c>
      <c r="AB14" s="97">
        <v>162.5</v>
      </c>
      <c r="AC14" s="97">
        <v>320.3</v>
      </c>
      <c r="AD14" s="97">
        <v>3.67</v>
      </c>
      <c r="AE14" s="97">
        <v>184.9</v>
      </c>
      <c r="AF14" s="97">
        <v>255.3</v>
      </c>
      <c r="AG14" s="97">
        <v>4.6</v>
      </c>
      <c r="AH14" s="97">
        <v>197.8</v>
      </c>
      <c r="AI14" s="97">
        <v>258.2</v>
      </c>
      <c r="AJ14" s="97">
        <v>4.55</v>
      </c>
      <c r="AK14" s="97">
        <v>209.7</v>
      </c>
      <c r="AL14" s="97">
        <v>207.9</v>
      </c>
      <c r="AM14" s="97">
        <v>5.65</v>
      </c>
      <c r="AN14" s="97">
        <v>217.4</v>
      </c>
      <c r="AO14" s="97">
        <v>197.5</v>
      </c>
      <c r="AP14" s="97">
        <v>5.95</v>
      </c>
      <c r="AQ14" s="97">
        <v>224.4</v>
      </c>
      <c r="AR14" s="97">
        <v>192.5</v>
      </c>
      <c r="AS14" s="97">
        <v>6.11</v>
      </c>
      <c r="AT14" s="97">
        <v>230.8</v>
      </c>
      <c r="AU14" s="97">
        <v>186.8</v>
      </c>
      <c r="AV14" s="97">
        <v>6.29</v>
      </c>
      <c r="AW14" s="97">
        <v>237</v>
      </c>
      <c r="AX14" s="97">
        <v>187.4</v>
      </c>
      <c r="AY14" s="97">
        <v>6.27</v>
      </c>
      <c r="AZ14" s="97">
        <v>243.2</v>
      </c>
      <c r="BA14" s="97">
        <v>181.6</v>
      </c>
      <c r="BB14" s="97">
        <v>6.47</v>
      </c>
      <c r="BC14" s="97">
        <v>249.3</v>
      </c>
      <c r="BD14" s="97">
        <v>190</v>
      </c>
      <c r="BE14" s="97">
        <v>6.18</v>
      </c>
      <c r="BF14" s="97">
        <v>255.7</v>
      </c>
      <c r="BG14" s="97">
        <v>191</v>
      </c>
      <c r="BH14" s="97">
        <v>6.15</v>
      </c>
      <c r="BI14" s="97">
        <v>262.2</v>
      </c>
      <c r="BJ14" s="97">
        <v>197.7</v>
      </c>
      <c r="BK14" s="97">
        <v>5.94</v>
      </c>
      <c r="BL14" s="97">
        <v>269.1</v>
      </c>
      <c r="BM14" s="97">
        <v>221.5</v>
      </c>
      <c r="BN14" s="97">
        <v>5.31</v>
      </c>
      <c r="BO14" s="97">
        <v>277.4</v>
      </c>
      <c r="BP14" s="97">
        <v>321.7</v>
      </c>
      <c r="BQ14" s="97">
        <v>3.65</v>
      </c>
      <c r="BR14" s="97">
        <v>296.4</v>
      </c>
      <c r="BS14" s="97">
        <v>325.7</v>
      </c>
      <c r="BT14" s="97">
        <v>3.61</v>
      </c>
      <c r="BU14" s="97">
        <v>319.2</v>
      </c>
      <c r="BV14" s="97">
        <v>444.9</v>
      </c>
      <c r="BW14" s="97">
        <v>2.64</v>
      </c>
      <c r="BX14" s="97">
        <v>373.9</v>
      </c>
    </row>
    <row r="15" spans="1:76" ht="12.75">
      <c r="A15" s="41" t="s">
        <v>186</v>
      </c>
      <c r="B15" s="45" t="s">
        <v>4</v>
      </c>
      <c r="C15" s="91">
        <v>901</v>
      </c>
      <c r="D15" s="41" t="s">
        <v>197</v>
      </c>
      <c r="E15" s="45" t="s">
        <v>198</v>
      </c>
      <c r="F15" s="45" t="s">
        <v>33</v>
      </c>
      <c r="G15" s="45" t="s">
        <v>3</v>
      </c>
      <c r="I15" s="41">
        <v>86.32</v>
      </c>
      <c r="J15" s="97">
        <v>18.2</v>
      </c>
      <c r="K15" s="97">
        <v>309.3</v>
      </c>
      <c r="L15" s="94">
        <v>9260</v>
      </c>
      <c r="M15" s="92">
        <v>3</v>
      </c>
      <c r="N15" s="95">
        <v>796</v>
      </c>
      <c r="P15" s="97">
        <v>18.2</v>
      </c>
      <c r="Q15" s="97">
        <v>293.4</v>
      </c>
      <c r="R15" s="97">
        <v>1.58</v>
      </c>
      <c r="S15" s="97">
        <v>68.8</v>
      </c>
      <c r="T15" s="97">
        <v>223.1</v>
      </c>
      <c r="U15" s="97">
        <v>2.08</v>
      </c>
      <c r="V15" s="97">
        <v>94.3</v>
      </c>
      <c r="W15" s="97">
        <v>213.7</v>
      </c>
      <c r="X15" s="97">
        <v>2.17</v>
      </c>
      <c r="Y15" s="97">
        <v>117.7</v>
      </c>
      <c r="Z15" s="97">
        <v>149</v>
      </c>
      <c r="AA15" s="97">
        <v>3.11</v>
      </c>
      <c r="AB15" s="97">
        <v>128.6</v>
      </c>
      <c r="AC15" s="97">
        <v>108.2</v>
      </c>
      <c r="AD15" s="97">
        <v>4.28</v>
      </c>
      <c r="AE15" s="97">
        <v>135</v>
      </c>
      <c r="AF15" s="97">
        <v>103.8</v>
      </c>
      <c r="AG15" s="97">
        <v>4.46</v>
      </c>
      <c r="AH15" s="97">
        <v>141</v>
      </c>
      <c r="AI15" s="97">
        <v>101.9</v>
      </c>
      <c r="AJ15" s="97">
        <v>4.54</v>
      </c>
      <c r="AK15" s="97">
        <v>146.6</v>
      </c>
      <c r="AL15" s="97">
        <v>99.5</v>
      </c>
      <c r="AM15" s="97">
        <v>4.66</v>
      </c>
      <c r="AN15" s="97">
        <v>152</v>
      </c>
      <c r="AO15" s="97">
        <v>98.7</v>
      </c>
      <c r="AP15" s="97">
        <v>4.69</v>
      </c>
      <c r="AQ15" s="97">
        <v>157.1</v>
      </c>
      <c r="AR15" s="97">
        <v>96.9</v>
      </c>
      <c r="AS15" s="97">
        <v>4.78</v>
      </c>
      <c r="AT15" s="97">
        <v>162.2</v>
      </c>
      <c r="AU15" s="97">
        <v>96.4</v>
      </c>
      <c r="AV15" s="97">
        <v>4.8</v>
      </c>
      <c r="AW15" s="97">
        <v>167.2</v>
      </c>
      <c r="AX15" s="97">
        <v>98.1</v>
      </c>
      <c r="AY15" s="97">
        <v>4.72</v>
      </c>
      <c r="AZ15" s="97">
        <v>172.4</v>
      </c>
      <c r="BA15" s="97">
        <v>99.8</v>
      </c>
      <c r="BB15" s="97">
        <v>4.64</v>
      </c>
      <c r="BC15" s="97">
        <v>177.8</v>
      </c>
      <c r="BD15" s="97">
        <v>108.2</v>
      </c>
      <c r="BE15" s="97">
        <v>4.28</v>
      </c>
      <c r="BF15" s="97">
        <v>183.9</v>
      </c>
      <c r="BG15" s="97">
        <v>146.5</v>
      </c>
      <c r="BH15" s="97">
        <v>3.16</v>
      </c>
      <c r="BI15" s="97">
        <v>194.7</v>
      </c>
      <c r="BJ15" s="97">
        <v>177.6</v>
      </c>
      <c r="BK15" s="97">
        <v>2.61</v>
      </c>
      <c r="BL15" s="97">
        <v>209.5</v>
      </c>
      <c r="BM15" s="97">
        <v>198.9</v>
      </c>
      <c r="BN15" s="97">
        <v>2.33</v>
      </c>
      <c r="BO15" s="97">
        <v>228.7</v>
      </c>
      <c r="BP15" s="97">
        <v>205.2</v>
      </c>
      <c r="BQ15" s="97">
        <v>2.26</v>
      </c>
      <c r="BR15" s="97">
        <v>250</v>
      </c>
      <c r="BS15" s="97">
        <v>203.6</v>
      </c>
      <c r="BT15" s="97">
        <v>2.27</v>
      </c>
      <c r="BU15" s="97">
        <v>270.2</v>
      </c>
      <c r="BV15" s="97">
        <v>268</v>
      </c>
      <c r="BW15" s="97">
        <v>1.73</v>
      </c>
      <c r="BX15" s="97">
        <v>309.3</v>
      </c>
    </row>
    <row r="16" spans="1:76" ht="12.75">
      <c r="A16" s="41" t="s">
        <v>8</v>
      </c>
      <c r="B16" s="45" t="s">
        <v>4</v>
      </c>
      <c r="C16" s="91">
        <v>109</v>
      </c>
      <c r="D16" s="41" t="s">
        <v>9</v>
      </c>
      <c r="E16" s="45" t="s">
        <v>199</v>
      </c>
      <c r="F16" s="45" t="s">
        <v>33</v>
      </c>
      <c r="G16" s="45" t="s">
        <v>3</v>
      </c>
      <c r="I16" s="92">
        <v>89.44</v>
      </c>
      <c r="J16" s="93">
        <v>17.9</v>
      </c>
      <c r="K16" s="93">
        <v>130.1</v>
      </c>
      <c r="L16" s="94">
        <v>4600</v>
      </c>
      <c r="M16" s="92">
        <v>7.31</v>
      </c>
      <c r="N16" s="95">
        <v>355</v>
      </c>
      <c r="P16" s="97">
        <v>17.9</v>
      </c>
      <c r="Q16" s="97">
        <v>56.3</v>
      </c>
      <c r="R16" s="97">
        <v>4.08</v>
      </c>
      <c r="S16" s="97">
        <v>40.8</v>
      </c>
      <c r="T16" s="97">
        <v>41.3</v>
      </c>
      <c r="U16" s="97">
        <v>5.57</v>
      </c>
      <c r="V16" s="97">
        <v>50.5</v>
      </c>
      <c r="W16" s="97">
        <v>36.4</v>
      </c>
      <c r="X16" s="97">
        <v>6.33</v>
      </c>
      <c r="Y16" s="97">
        <v>56.8</v>
      </c>
      <c r="Z16" s="97">
        <v>35.7</v>
      </c>
      <c r="AA16" s="97">
        <v>6.45</v>
      </c>
      <c r="AB16" s="97">
        <v>61.1</v>
      </c>
      <c r="AC16" s="97">
        <v>26.4</v>
      </c>
      <c r="AD16" s="97">
        <v>8.71</v>
      </c>
      <c r="AE16" s="97">
        <v>63.6</v>
      </c>
      <c r="AF16" s="97">
        <v>25.3</v>
      </c>
      <c r="AG16" s="97">
        <v>9.09</v>
      </c>
      <c r="AH16" s="97">
        <v>65.9</v>
      </c>
      <c r="AI16" s="97">
        <v>24</v>
      </c>
      <c r="AJ16" s="97">
        <v>9.59</v>
      </c>
      <c r="AK16" s="97">
        <v>68.1</v>
      </c>
      <c r="AL16" s="97">
        <v>23.4</v>
      </c>
      <c r="AM16" s="97">
        <v>9.82</v>
      </c>
      <c r="AN16" s="97">
        <v>70.2</v>
      </c>
      <c r="AO16" s="97">
        <v>23.3</v>
      </c>
      <c r="AP16" s="97">
        <v>9.86</v>
      </c>
      <c r="AQ16" s="97">
        <v>72.3</v>
      </c>
      <c r="AR16" s="97">
        <v>23.5</v>
      </c>
      <c r="AS16" s="97">
        <v>9.8</v>
      </c>
      <c r="AT16" s="97">
        <v>74.3</v>
      </c>
      <c r="AU16" s="97">
        <v>23</v>
      </c>
      <c r="AV16" s="97">
        <v>9.98</v>
      </c>
      <c r="AW16" s="97">
        <v>76.3</v>
      </c>
      <c r="AX16" s="97">
        <v>23.6</v>
      </c>
      <c r="AY16" s="97">
        <v>9.75</v>
      </c>
      <c r="AZ16" s="97">
        <v>78.4</v>
      </c>
      <c r="BA16" s="97">
        <v>23.3</v>
      </c>
      <c r="BB16" s="97">
        <v>9.88</v>
      </c>
      <c r="BC16" s="97">
        <v>80.5</v>
      </c>
      <c r="BD16" s="97">
        <v>23.8</v>
      </c>
      <c r="BE16" s="97">
        <v>9.65</v>
      </c>
      <c r="BF16" s="97">
        <v>82.6</v>
      </c>
      <c r="BG16" s="97">
        <v>24.5</v>
      </c>
      <c r="BH16" s="97">
        <v>9.4</v>
      </c>
      <c r="BI16" s="97">
        <v>84.9</v>
      </c>
      <c r="BJ16" s="97">
        <v>26.7</v>
      </c>
      <c r="BK16" s="97">
        <v>8.61</v>
      </c>
      <c r="BL16" s="97">
        <v>87.4</v>
      </c>
      <c r="BM16" s="97">
        <v>28.4</v>
      </c>
      <c r="BN16" s="97">
        <v>8.09</v>
      </c>
      <c r="BO16" s="97">
        <v>90.3</v>
      </c>
      <c r="BP16" s="97">
        <v>37.5</v>
      </c>
      <c r="BQ16" s="97">
        <v>6.14</v>
      </c>
      <c r="BR16" s="97">
        <v>95.3</v>
      </c>
      <c r="BS16" s="97">
        <v>47.7</v>
      </c>
      <c r="BT16" s="97">
        <v>4.82</v>
      </c>
      <c r="BU16" s="97">
        <v>108.7</v>
      </c>
      <c r="BV16" s="97">
        <v>54.7</v>
      </c>
      <c r="BW16" s="97">
        <v>4.2</v>
      </c>
      <c r="BX16" s="97">
        <v>130.1</v>
      </c>
    </row>
    <row r="17" spans="1:76" ht="12.75">
      <c r="A17" s="41" t="s">
        <v>200</v>
      </c>
      <c r="B17" s="45" t="s">
        <v>4</v>
      </c>
      <c r="C17" s="91">
        <v>230</v>
      </c>
      <c r="D17" s="41" t="s">
        <v>201</v>
      </c>
      <c r="E17" s="45" t="s">
        <v>202</v>
      </c>
      <c r="F17" s="45" t="s">
        <v>33</v>
      </c>
      <c r="G17" s="45" t="s">
        <v>3</v>
      </c>
      <c r="I17" s="92">
        <v>213.01</v>
      </c>
      <c r="J17" s="93">
        <v>19.5</v>
      </c>
      <c r="K17" s="93">
        <v>195.7</v>
      </c>
      <c r="L17" s="94">
        <v>6790</v>
      </c>
      <c r="M17" s="92">
        <v>4.79</v>
      </c>
      <c r="N17" s="95">
        <v>110</v>
      </c>
      <c r="P17" s="93">
        <v>19.5</v>
      </c>
      <c r="Q17" s="93">
        <v>117</v>
      </c>
      <c r="R17" s="93">
        <v>2.9</v>
      </c>
      <c r="S17" s="93">
        <v>43.2</v>
      </c>
      <c r="T17" s="93">
        <v>63.9</v>
      </c>
      <c r="U17" s="93">
        <v>5.32</v>
      </c>
      <c r="V17" s="93">
        <v>48.1</v>
      </c>
      <c r="W17" s="93">
        <v>58.4</v>
      </c>
      <c r="X17" s="93">
        <v>5.81</v>
      </c>
      <c r="Y17" s="93">
        <v>52.2</v>
      </c>
      <c r="Z17" s="93">
        <v>52</v>
      </c>
      <c r="AA17" s="93">
        <v>6.53</v>
      </c>
      <c r="AB17" s="93">
        <v>55.8</v>
      </c>
      <c r="AC17" s="93">
        <v>54.7</v>
      </c>
      <c r="AD17" s="93">
        <v>6.2</v>
      </c>
      <c r="AE17" s="93">
        <v>59.8</v>
      </c>
      <c r="AF17" s="93">
        <v>54.9</v>
      </c>
      <c r="AG17" s="93">
        <v>6.18</v>
      </c>
      <c r="AH17" s="93">
        <v>64.1</v>
      </c>
      <c r="AI17" s="93">
        <v>55.3</v>
      </c>
      <c r="AJ17" s="93">
        <v>6.14</v>
      </c>
      <c r="AK17" s="93">
        <v>68.6</v>
      </c>
      <c r="AL17" s="93">
        <v>54.8</v>
      </c>
      <c r="AM17" s="93">
        <v>6.19</v>
      </c>
      <c r="AN17" s="93">
        <v>73.1</v>
      </c>
      <c r="AO17" s="93">
        <v>56.2</v>
      </c>
      <c r="AP17" s="93">
        <v>6.04</v>
      </c>
      <c r="AQ17" s="93">
        <v>77.7</v>
      </c>
      <c r="AR17" s="93">
        <v>57.5</v>
      </c>
      <c r="AS17" s="93">
        <v>5.91</v>
      </c>
      <c r="AT17" s="93">
        <v>82.7</v>
      </c>
      <c r="AU17" s="93">
        <v>58.1</v>
      </c>
      <c r="AV17" s="93">
        <v>5.81</v>
      </c>
      <c r="AW17" s="93">
        <v>88</v>
      </c>
      <c r="AX17" s="93">
        <v>65.2</v>
      </c>
      <c r="AY17" s="93">
        <v>5.21</v>
      </c>
      <c r="AZ17" s="93">
        <v>94.3</v>
      </c>
      <c r="BA17" s="93">
        <v>77.1</v>
      </c>
      <c r="BB17" s="93">
        <v>4.41</v>
      </c>
      <c r="BC17" s="93">
        <v>104</v>
      </c>
      <c r="BD17" s="93">
        <v>75.3</v>
      </c>
      <c r="BE17" s="93">
        <v>4.51</v>
      </c>
      <c r="BF17" s="93">
        <v>113.6</v>
      </c>
      <c r="BG17" s="93">
        <v>73</v>
      </c>
      <c r="BH17" s="93">
        <v>4.65</v>
      </c>
      <c r="BI17" s="93">
        <v>122.7</v>
      </c>
      <c r="BJ17" s="93">
        <v>75.5</v>
      </c>
      <c r="BK17" s="93">
        <v>4.5</v>
      </c>
      <c r="BL17" s="93">
        <v>132.2</v>
      </c>
      <c r="BM17" s="93">
        <v>80.5</v>
      </c>
      <c r="BN17" s="93">
        <v>4.22</v>
      </c>
      <c r="BO17" s="93">
        <v>143</v>
      </c>
      <c r="BP17" s="93">
        <v>80.5</v>
      </c>
      <c r="BQ17" s="93">
        <v>4.21</v>
      </c>
      <c r="BR17" s="93">
        <v>154.2</v>
      </c>
      <c r="BS17" s="93">
        <v>87.7</v>
      </c>
      <c r="BT17" s="93">
        <v>3.87</v>
      </c>
      <c r="BU17" s="93">
        <v>167</v>
      </c>
      <c r="BV17" s="93">
        <v>118.7</v>
      </c>
      <c r="BW17" s="93">
        <v>2.86</v>
      </c>
      <c r="BX17" s="93">
        <v>195.7</v>
      </c>
    </row>
    <row r="18" spans="1:76" ht="12.75">
      <c r="A18" s="41" t="s">
        <v>203</v>
      </c>
      <c r="B18" s="45" t="s">
        <v>5</v>
      </c>
      <c r="C18" s="91">
        <v>77</v>
      </c>
      <c r="D18" s="41" t="s">
        <v>204</v>
      </c>
      <c r="E18" s="45" t="s">
        <v>205</v>
      </c>
      <c r="F18" s="45" t="s">
        <v>33</v>
      </c>
      <c r="G18" s="45" t="s">
        <v>3</v>
      </c>
      <c r="I18" s="92">
        <v>47.99</v>
      </c>
      <c r="J18" s="93">
        <v>104.7</v>
      </c>
      <c r="K18" s="93">
        <v>332.8</v>
      </c>
      <c r="L18" s="94">
        <v>9440</v>
      </c>
      <c r="M18" s="92">
        <v>4.85</v>
      </c>
      <c r="N18" s="95">
        <v>467</v>
      </c>
      <c r="P18" s="93">
        <v>104.7</v>
      </c>
      <c r="Q18" s="93">
        <v>193.9</v>
      </c>
      <c r="R18" s="93">
        <v>2.43</v>
      </c>
      <c r="S18" s="93">
        <v>142.9</v>
      </c>
      <c r="T18" s="93">
        <v>147.1</v>
      </c>
      <c r="U18" s="93">
        <v>3.21</v>
      </c>
      <c r="V18" s="93">
        <v>161</v>
      </c>
      <c r="W18" s="93">
        <v>134.3</v>
      </c>
      <c r="X18" s="93">
        <v>3.51</v>
      </c>
      <c r="Y18" s="93">
        <v>175.7</v>
      </c>
      <c r="Z18" s="93">
        <v>125.4</v>
      </c>
      <c r="AA18" s="93">
        <v>3.76</v>
      </c>
      <c r="AB18" s="93">
        <v>188.4</v>
      </c>
      <c r="AC18" s="93">
        <v>123.8</v>
      </c>
      <c r="AD18" s="93">
        <v>3.81</v>
      </c>
      <c r="AE18" s="93">
        <v>200</v>
      </c>
      <c r="AF18" s="93">
        <v>112.2</v>
      </c>
      <c r="AG18" s="93">
        <v>4.21</v>
      </c>
      <c r="AH18" s="93">
        <v>209.9</v>
      </c>
      <c r="AI18" s="93">
        <v>112.2</v>
      </c>
      <c r="AJ18" s="93">
        <v>4.21</v>
      </c>
      <c r="AK18" s="93">
        <v>219.3</v>
      </c>
      <c r="AL18" s="93">
        <v>69.7</v>
      </c>
      <c r="AM18" s="93">
        <v>6.78</v>
      </c>
      <c r="AN18" s="93">
        <v>224.9</v>
      </c>
      <c r="AO18" s="93">
        <v>59.3</v>
      </c>
      <c r="AP18" s="93">
        <v>7.96</v>
      </c>
      <c r="AQ18" s="93">
        <v>229.3</v>
      </c>
      <c r="AR18" s="93">
        <v>57.8</v>
      </c>
      <c r="AS18" s="93">
        <v>8.17</v>
      </c>
      <c r="AT18" s="93">
        <v>233.5</v>
      </c>
      <c r="AU18" s="93">
        <v>58.5</v>
      </c>
      <c r="AV18" s="93">
        <v>8.07</v>
      </c>
      <c r="AW18" s="93">
        <v>237.8</v>
      </c>
      <c r="AX18" s="93">
        <v>57.8</v>
      </c>
      <c r="AY18" s="93">
        <v>8.17</v>
      </c>
      <c r="AZ18" s="93">
        <v>242.1</v>
      </c>
      <c r="BA18" s="93">
        <v>58.8</v>
      </c>
      <c r="BB18" s="93">
        <v>8.03</v>
      </c>
      <c r="BC18" s="93">
        <v>246.4</v>
      </c>
      <c r="BD18" s="93">
        <v>58.7</v>
      </c>
      <c r="BE18" s="93">
        <v>8.04</v>
      </c>
      <c r="BF18" s="93">
        <v>250.7</v>
      </c>
      <c r="BG18" s="93">
        <v>59.7</v>
      </c>
      <c r="BH18" s="93">
        <v>7.91</v>
      </c>
      <c r="BI18" s="93">
        <v>255.1</v>
      </c>
      <c r="BJ18" s="93">
        <v>60.6</v>
      </c>
      <c r="BK18" s="93">
        <v>7.79</v>
      </c>
      <c r="BL18" s="93">
        <v>259.9</v>
      </c>
      <c r="BM18" s="93">
        <v>67.7</v>
      </c>
      <c r="BN18" s="93">
        <v>6.97</v>
      </c>
      <c r="BO18" s="93">
        <v>265.6</v>
      </c>
      <c r="BP18" s="93">
        <v>69.7</v>
      </c>
      <c r="BQ18" s="93">
        <v>6.77</v>
      </c>
      <c r="BR18" s="93">
        <v>272.3</v>
      </c>
      <c r="BS18" s="93">
        <v>109.9</v>
      </c>
      <c r="BT18" s="93">
        <v>4.29</v>
      </c>
      <c r="BU18" s="93">
        <v>284.7</v>
      </c>
      <c r="BV18" s="93">
        <v>208.1</v>
      </c>
      <c r="BW18" s="93">
        <v>2.27</v>
      </c>
      <c r="BX18" s="93">
        <v>332.8</v>
      </c>
    </row>
    <row r="19" spans="1:76" ht="12.75">
      <c r="A19" s="41" t="s">
        <v>203</v>
      </c>
      <c r="B19" s="45" t="s">
        <v>5</v>
      </c>
      <c r="C19" s="91">
        <v>77</v>
      </c>
      <c r="D19" s="41" t="s">
        <v>206</v>
      </c>
      <c r="E19" s="45" t="s">
        <v>207</v>
      </c>
      <c r="F19" s="45" t="s">
        <v>33</v>
      </c>
      <c r="G19" s="45" t="s">
        <v>3</v>
      </c>
      <c r="I19" s="92">
        <v>88.49</v>
      </c>
      <c r="J19" s="93">
        <v>16.1</v>
      </c>
      <c r="K19" s="93">
        <v>256.2</v>
      </c>
      <c r="L19" s="94">
        <v>8480</v>
      </c>
      <c r="M19" s="92">
        <v>4.82</v>
      </c>
      <c r="N19" s="95">
        <v>103</v>
      </c>
      <c r="P19" s="93">
        <v>16.1</v>
      </c>
      <c r="Q19" s="93">
        <v>126.8</v>
      </c>
      <c r="R19" s="93">
        <v>3.34</v>
      </c>
      <c r="S19" s="93">
        <v>44.5</v>
      </c>
      <c r="T19" s="93">
        <v>107.6</v>
      </c>
      <c r="U19" s="93">
        <v>3.94</v>
      </c>
      <c r="V19" s="93">
        <v>63.2</v>
      </c>
      <c r="W19" s="93">
        <v>105.9</v>
      </c>
      <c r="X19" s="93">
        <v>4.01</v>
      </c>
      <c r="Y19" s="93">
        <v>81.8</v>
      </c>
      <c r="Z19" s="93">
        <v>106.2</v>
      </c>
      <c r="AA19" s="93">
        <v>3.99</v>
      </c>
      <c r="AB19" s="93">
        <v>101.1</v>
      </c>
      <c r="AC19" s="93">
        <v>116.7</v>
      </c>
      <c r="AD19" s="93">
        <v>3.63</v>
      </c>
      <c r="AE19" s="93">
        <v>124</v>
      </c>
      <c r="AF19" s="93">
        <v>100</v>
      </c>
      <c r="AG19" s="93">
        <v>4.24</v>
      </c>
      <c r="AH19" s="93">
        <v>133.7</v>
      </c>
      <c r="AI19" s="93">
        <v>62.7</v>
      </c>
      <c r="AJ19" s="93">
        <v>6.77</v>
      </c>
      <c r="AK19" s="93">
        <v>137.9</v>
      </c>
      <c r="AL19" s="93">
        <v>59.2</v>
      </c>
      <c r="AM19" s="93">
        <v>7.16</v>
      </c>
      <c r="AN19" s="93">
        <v>141.7</v>
      </c>
      <c r="AO19" s="93">
        <v>55.8</v>
      </c>
      <c r="AP19" s="93">
        <v>7.6</v>
      </c>
      <c r="AQ19" s="93">
        <v>145.1</v>
      </c>
      <c r="AR19" s="93">
        <v>53.6</v>
      </c>
      <c r="AS19" s="93">
        <v>7.91</v>
      </c>
      <c r="AT19" s="93">
        <v>148.4</v>
      </c>
      <c r="AU19" s="93">
        <v>54.7</v>
      </c>
      <c r="AV19" s="93">
        <v>7.75</v>
      </c>
      <c r="AW19" s="93">
        <v>151.7</v>
      </c>
      <c r="AX19" s="93">
        <v>53.5</v>
      </c>
      <c r="AY19" s="93">
        <v>7.93</v>
      </c>
      <c r="AZ19" s="93">
        <v>155</v>
      </c>
      <c r="BA19" s="93">
        <v>54.7</v>
      </c>
      <c r="BB19" s="93">
        <v>7.76</v>
      </c>
      <c r="BC19" s="93">
        <v>158.5</v>
      </c>
      <c r="BD19" s="93">
        <v>56</v>
      </c>
      <c r="BE19" s="93">
        <v>7.57</v>
      </c>
      <c r="BF19" s="93">
        <v>162.2</v>
      </c>
      <c r="BG19" s="93">
        <v>56.1</v>
      </c>
      <c r="BH19" s="93">
        <v>7.56</v>
      </c>
      <c r="BI19" s="93">
        <v>165.9</v>
      </c>
      <c r="BJ19" s="93">
        <v>58.5</v>
      </c>
      <c r="BK19" s="93">
        <v>7.25</v>
      </c>
      <c r="BL19" s="93">
        <v>170</v>
      </c>
      <c r="BM19" s="93">
        <v>67.5</v>
      </c>
      <c r="BN19" s="93">
        <v>6.28</v>
      </c>
      <c r="BO19" s="93">
        <v>175.2</v>
      </c>
      <c r="BP19" s="93">
        <v>100.3</v>
      </c>
      <c r="BQ19" s="93">
        <v>4.23</v>
      </c>
      <c r="BR19" s="93">
        <v>185.9</v>
      </c>
      <c r="BS19" s="93">
        <v>163.1</v>
      </c>
      <c r="BT19" s="93">
        <v>2.6</v>
      </c>
      <c r="BU19" s="93">
        <v>211.6</v>
      </c>
      <c r="BV19" s="93">
        <v>200</v>
      </c>
      <c r="BW19" s="93">
        <v>2.12</v>
      </c>
      <c r="BX19" s="93">
        <v>256.2</v>
      </c>
    </row>
    <row r="20" spans="1:76" ht="12.75">
      <c r="A20" s="41" t="s">
        <v>203</v>
      </c>
      <c r="B20" s="45" t="s">
        <v>6</v>
      </c>
      <c r="C20" s="91">
        <v>21</v>
      </c>
      <c r="D20" s="41" t="s">
        <v>208</v>
      </c>
      <c r="E20" s="45" t="s">
        <v>209</v>
      </c>
      <c r="F20" s="45" t="s">
        <v>33</v>
      </c>
      <c r="G20" s="45" t="s">
        <v>3</v>
      </c>
      <c r="I20" s="92">
        <v>94.65</v>
      </c>
      <c r="J20" s="93">
        <v>2.8</v>
      </c>
      <c r="K20" s="93">
        <v>174.3</v>
      </c>
      <c r="L20" s="94">
        <v>4100</v>
      </c>
      <c r="M20" s="92">
        <v>5.44</v>
      </c>
      <c r="N20" s="95">
        <v>704</v>
      </c>
      <c r="P20" s="93">
        <v>2.8</v>
      </c>
      <c r="Q20" s="93">
        <v>55.6</v>
      </c>
      <c r="R20" s="93">
        <v>3.69</v>
      </c>
      <c r="S20" s="93">
        <v>23</v>
      </c>
      <c r="T20" s="93">
        <v>38.8</v>
      </c>
      <c r="U20" s="93">
        <v>5.28</v>
      </c>
      <c r="V20" s="93">
        <v>30.9</v>
      </c>
      <c r="W20" s="93">
        <v>36.4</v>
      </c>
      <c r="X20" s="93">
        <v>5.63</v>
      </c>
      <c r="Y20" s="93">
        <v>37.8</v>
      </c>
      <c r="Z20" s="93">
        <v>33.7</v>
      </c>
      <c r="AA20" s="93">
        <v>6.08</v>
      </c>
      <c r="AB20" s="93">
        <v>43.6</v>
      </c>
      <c r="AC20" s="93">
        <v>34.2</v>
      </c>
      <c r="AD20" s="93">
        <v>5.99</v>
      </c>
      <c r="AE20" s="93">
        <v>49.6</v>
      </c>
      <c r="AF20" s="93">
        <v>40.4</v>
      </c>
      <c r="AG20" s="93">
        <v>5.08</v>
      </c>
      <c r="AH20" s="93">
        <v>59.2</v>
      </c>
      <c r="AI20" s="93">
        <v>46.2</v>
      </c>
      <c r="AJ20" s="93">
        <v>4.44</v>
      </c>
      <c r="AK20" s="93">
        <v>73.3</v>
      </c>
      <c r="AL20" s="93">
        <v>45.3</v>
      </c>
      <c r="AM20" s="93">
        <v>4.52</v>
      </c>
      <c r="AN20" s="93">
        <v>84.2</v>
      </c>
      <c r="AO20" s="93">
        <v>32.4</v>
      </c>
      <c r="AP20" s="93">
        <v>6.33</v>
      </c>
      <c r="AQ20" s="93">
        <v>89.3</v>
      </c>
      <c r="AR20" s="93">
        <v>28.69</v>
      </c>
      <c r="AS20" s="93">
        <v>7.18</v>
      </c>
      <c r="AT20" s="93">
        <v>93.3</v>
      </c>
      <c r="AU20" s="93">
        <v>27.1</v>
      </c>
      <c r="AV20" s="93">
        <v>7.57</v>
      </c>
      <c r="AW20" s="93">
        <v>96.9</v>
      </c>
      <c r="AX20" s="93">
        <v>26.8</v>
      </c>
      <c r="AY20" s="93">
        <v>7.66</v>
      </c>
      <c r="AZ20" s="93">
        <v>100.5</v>
      </c>
      <c r="BA20" s="93">
        <v>26.3</v>
      </c>
      <c r="BB20" s="93">
        <v>7.78</v>
      </c>
      <c r="BC20" s="93">
        <v>103.9</v>
      </c>
      <c r="BD20" s="93">
        <v>26.6</v>
      </c>
      <c r="BE20" s="93">
        <v>7.71</v>
      </c>
      <c r="BF20" s="93">
        <v>107.3</v>
      </c>
      <c r="BG20" s="93">
        <v>30.6</v>
      </c>
      <c r="BH20" s="93">
        <v>6.7</v>
      </c>
      <c r="BI20" s="93">
        <v>111.4</v>
      </c>
      <c r="BJ20" s="93">
        <v>39.5</v>
      </c>
      <c r="BK20" s="93">
        <v>5.18</v>
      </c>
      <c r="BL20" s="93">
        <v>118.6</v>
      </c>
      <c r="BM20" s="93">
        <v>37.2</v>
      </c>
      <c r="BN20" s="93">
        <v>5.51</v>
      </c>
      <c r="BO20" s="93">
        <v>125.6</v>
      </c>
      <c r="BP20" s="93">
        <v>41.7</v>
      </c>
      <c r="BQ20" s="93">
        <v>4.92</v>
      </c>
      <c r="BR20" s="93">
        <v>135.6</v>
      </c>
      <c r="BS20" s="93">
        <v>44.9</v>
      </c>
      <c r="BT20" s="93">
        <v>4.56</v>
      </c>
      <c r="BU20" s="93">
        <v>147.4</v>
      </c>
      <c r="BV20" s="93">
        <v>61</v>
      </c>
      <c r="BW20" s="93">
        <v>3.36</v>
      </c>
      <c r="BX20" s="93">
        <v>174.3</v>
      </c>
    </row>
    <row r="21" spans="1:76" ht="12.75">
      <c r="A21" s="41" t="s">
        <v>203</v>
      </c>
      <c r="B21" s="45" t="s">
        <v>6</v>
      </c>
      <c r="C21" s="91">
        <v>21</v>
      </c>
      <c r="D21" s="41" t="s">
        <v>206</v>
      </c>
      <c r="E21" s="45" t="s">
        <v>210</v>
      </c>
      <c r="F21" s="45" t="s">
        <v>33</v>
      </c>
      <c r="G21" s="45" t="s">
        <v>3</v>
      </c>
      <c r="I21" s="92">
        <v>92.15</v>
      </c>
      <c r="J21" s="93">
        <v>9.1</v>
      </c>
      <c r="K21" s="93">
        <v>259.8</v>
      </c>
      <c r="L21" s="94">
        <v>9800</v>
      </c>
      <c r="M21" s="92">
        <v>4.7</v>
      </c>
      <c r="N21" s="95">
        <v>538</v>
      </c>
      <c r="P21" s="98">
        <v>9.1</v>
      </c>
      <c r="Q21" s="98">
        <v>146.9</v>
      </c>
      <c r="R21" s="98">
        <v>3.34</v>
      </c>
      <c r="S21" s="98">
        <v>35.1</v>
      </c>
      <c r="T21" s="98">
        <v>108.4</v>
      </c>
      <c r="U21" s="98">
        <v>4.52</v>
      </c>
      <c r="V21" s="98">
        <v>47.5</v>
      </c>
      <c r="W21" s="98">
        <v>102.1</v>
      </c>
      <c r="X21" s="98">
        <v>4.8</v>
      </c>
      <c r="Y21" s="98">
        <v>58.5</v>
      </c>
      <c r="Z21" s="98">
        <v>100.7</v>
      </c>
      <c r="AA21" s="98">
        <v>4.87</v>
      </c>
      <c r="AB21" s="98">
        <v>69.2</v>
      </c>
      <c r="AC21" s="98">
        <v>102.3</v>
      </c>
      <c r="AD21" s="98">
        <v>4.79</v>
      </c>
      <c r="AE21" s="98">
        <v>80.7</v>
      </c>
      <c r="AF21" s="98">
        <v>97.1</v>
      </c>
      <c r="AG21" s="98">
        <v>5.05</v>
      </c>
      <c r="AH21" s="98">
        <v>90.9</v>
      </c>
      <c r="AI21" s="98">
        <v>92.8</v>
      </c>
      <c r="AJ21" s="98">
        <v>5.28</v>
      </c>
      <c r="AK21" s="98">
        <v>99.9</v>
      </c>
      <c r="AL21" s="98">
        <v>88.2</v>
      </c>
      <c r="AM21" s="98">
        <v>5.56</v>
      </c>
      <c r="AN21" s="98">
        <v>108.2</v>
      </c>
      <c r="AO21" s="98">
        <v>91</v>
      </c>
      <c r="AP21" s="98">
        <v>5.38</v>
      </c>
      <c r="AQ21" s="98">
        <v>116.8</v>
      </c>
      <c r="AR21" s="98">
        <v>91.6</v>
      </c>
      <c r="AS21" s="98">
        <v>5.35</v>
      </c>
      <c r="AT21" s="98">
        <v>125.7</v>
      </c>
      <c r="AU21" s="98">
        <v>88.4</v>
      </c>
      <c r="AV21" s="98">
        <v>5.54</v>
      </c>
      <c r="AW21" s="98">
        <v>133.9</v>
      </c>
      <c r="AX21" s="98">
        <v>86.6</v>
      </c>
      <c r="AY21" s="98">
        <v>5.66</v>
      </c>
      <c r="AZ21" s="98">
        <v>141.5</v>
      </c>
      <c r="BA21" s="98">
        <v>83.6</v>
      </c>
      <c r="BB21" s="98">
        <v>5.86</v>
      </c>
      <c r="BC21" s="98">
        <v>148.7</v>
      </c>
      <c r="BD21" s="98">
        <v>87.8</v>
      </c>
      <c r="BE21" s="98">
        <v>5.58</v>
      </c>
      <c r="BF21" s="98">
        <v>156.4</v>
      </c>
      <c r="BG21" s="98">
        <v>89.9</v>
      </c>
      <c r="BH21" s="98">
        <v>5.45</v>
      </c>
      <c r="BI21" s="98">
        <v>164.8</v>
      </c>
      <c r="BJ21" s="98">
        <v>95.4</v>
      </c>
      <c r="BK21" s="98">
        <v>5.13</v>
      </c>
      <c r="BL21" s="98">
        <v>173.6</v>
      </c>
      <c r="BM21" s="98">
        <v>125.7</v>
      </c>
      <c r="BN21" s="98">
        <v>3.9</v>
      </c>
      <c r="BO21" s="98">
        <v>191.5</v>
      </c>
      <c r="BP21" s="98">
        <v>126.3</v>
      </c>
      <c r="BQ21" s="98">
        <v>3.88</v>
      </c>
      <c r="BR21" s="98">
        <v>210.8</v>
      </c>
      <c r="BS21" s="98">
        <v>128.6</v>
      </c>
      <c r="BT21" s="98">
        <v>3.81</v>
      </c>
      <c r="BU21" s="98">
        <v>230.5</v>
      </c>
      <c r="BV21" s="98">
        <v>149.5</v>
      </c>
      <c r="BW21" s="98">
        <v>3.28</v>
      </c>
      <c r="BX21" s="98">
        <v>259.8</v>
      </c>
    </row>
    <row r="22" spans="1:124" s="16" customFormat="1" ht="12.75">
      <c r="A22" s="100" t="s">
        <v>203</v>
      </c>
      <c r="B22" s="101" t="s">
        <v>4</v>
      </c>
      <c r="C22" s="102">
        <v>200</v>
      </c>
      <c r="D22" s="100" t="s">
        <v>211</v>
      </c>
      <c r="E22" s="101" t="s">
        <v>212</v>
      </c>
      <c r="F22" s="45" t="s">
        <v>33</v>
      </c>
      <c r="G22" s="101" t="s">
        <v>3</v>
      </c>
      <c r="H22" s="100"/>
      <c r="I22" s="103">
        <v>95.46</v>
      </c>
      <c r="J22" s="104">
        <v>8.7</v>
      </c>
      <c r="K22" s="104">
        <v>280.8</v>
      </c>
      <c r="L22" s="105">
        <v>6570</v>
      </c>
      <c r="M22" s="103">
        <v>3.48</v>
      </c>
      <c r="N22" s="106">
        <v>446</v>
      </c>
      <c r="O22" s="107"/>
      <c r="P22" s="104">
        <v>8.7</v>
      </c>
      <c r="Q22" s="104">
        <v>139.2</v>
      </c>
      <c r="R22" s="104">
        <v>2.36</v>
      </c>
      <c r="S22" s="104">
        <v>38.9</v>
      </c>
      <c r="T22" s="104">
        <v>118.3</v>
      </c>
      <c r="U22" s="104">
        <v>2.78</v>
      </c>
      <c r="V22" s="104">
        <v>60.6</v>
      </c>
      <c r="W22" s="104">
        <v>121.3</v>
      </c>
      <c r="X22" s="104">
        <v>2.71</v>
      </c>
      <c r="Y22" s="104">
        <v>82.7</v>
      </c>
      <c r="Z22" s="104">
        <v>118.6</v>
      </c>
      <c r="AA22" s="104">
        <v>2.77</v>
      </c>
      <c r="AB22" s="104">
        <v>104.1</v>
      </c>
      <c r="AC22" s="104">
        <v>118.1</v>
      </c>
      <c r="AD22" s="104">
        <v>2.78</v>
      </c>
      <c r="AE22" s="104">
        <v>126.3</v>
      </c>
      <c r="AF22" s="104">
        <v>127.6</v>
      </c>
      <c r="AG22" s="104">
        <v>2.58</v>
      </c>
      <c r="AH22" s="104">
        <v>152.3</v>
      </c>
      <c r="AI22" s="104">
        <v>129.3</v>
      </c>
      <c r="AJ22" s="104">
        <v>2.54</v>
      </c>
      <c r="AK22" s="104">
        <v>178.7</v>
      </c>
      <c r="AL22" s="104">
        <v>99</v>
      </c>
      <c r="AM22" s="104">
        <v>3.32</v>
      </c>
      <c r="AN22" s="104">
        <v>190.6</v>
      </c>
      <c r="AO22" s="104">
        <v>72.1</v>
      </c>
      <c r="AP22" s="104">
        <v>4.56</v>
      </c>
      <c r="AQ22" s="104">
        <v>196.4</v>
      </c>
      <c r="AR22" s="104">
        <v>70.3</v>
      </c>
      <c r="AS22" s="104">
        <v>4.67</v>
      </c>
      <c r="AT22" s="104">
        <v>202</v>
      </c>
      <c r="AU22" s="104">
        <v>69.8</v>
      </c>
      <c r="AV22" s="104">
        <v>4.71</v>
      </c>
      <c r="AW22" s="104">
        <v>207.6</v>
      </c>
      <c r="AX22" s="104">
        <v>69.5</v>
      </c>
      <c r="AY22" s="104">
        <v>4.73</v>
      </c>
      <c r="AZ22" s="104">
        <v>213.2</v>
      </c>
      <c r="BA22" s="104">
        <v>69.5</v>
      </c>
      <c r="BB22" s="104">
        <v>4.73</v>
      </c>
      <c r="BC22" s="104">
        <v>218.9</v>
      </c>
      <c r="BD22" s="104">
        <v>70.8</v>
      </c>
      <c r="BE22" s="104">
        <v>4.64</v>
      </c>
      <c r="BF22" s="104">
        <v>224.8</v>
      </c>
      <c r="BG22" s="104">
        <v>72</v>
      </c>
      <c r="BH22" s="104">
        <v>4.56</v>
      </c>
      <c r="BI22" s="104">
        <v>230.8</v>
      </c>
      <c r="BJ22" s="104">
        <v>73.8</v>
      </c>
      <c r="BK22" s="104">
        <v>4.45</v>
      </c>
      <c r="BL22" s="104">
        <v>237.3</v>
      </c>
      <c r="BM22" s="104">
        <v>77.1</v>
      </c>
      <c r="BN22" s="104">
        <v>4.26</v>
      </c>
      <c r="BO22" s="104">
        <v>244.4</v>
      </c>
      <c r="BP22" s="104">
        <v>75.2</v>
      </c>
      <c r="BQ22" s="104">
        <v>4.37</v>
      </c>
      <c r="BR22" s="104">
        <v>251.4</v>
      </c>
      <c r="BS22" s="104">
        <v>81.4</v>
      </c>
      <c r="BT22" s="104">
        <v>4.04</v>
      </c>
      <c r="BU22" s="104">
        <v>258.9</v>
      </c>
      <c r="BV22" s="104">
        <v>115.2</v>
      </c>
      <c r="BW22" s="104">
        <v>2.85</v>
      </c>
      <c r="BX22" s="104">
        <v>280.8</v>
      </c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</row>
    <row r="23" spans="1:124" s="16" customFormat="1" ht="12.75">
      <c r="A23" s="100" t="s">
        <v>213</v>
      </c>
      <c r="B23" s="101" t="s">
        <v>4</v>
      </c>
      <c r="C23" s="102">
        <v>417</v>
      </c>
      <c r="D23" s="100" t="s">
        <v>214</v>
      </c>
      <c r="E23" s="101" t="s">
        <v>215</v>
      </c>
      <c r="F23" s="45" t="s">
        <v>33</v>
      </c>
      <c r="G23" s="101" t="s">
        <v>3</v>
      </c>
      <c r="H23" s="100"/>
      <c r="I23" s="103">
        <v>91.82</v>
      </c>
      <c r="J23" s="104">
        <v>11</v>
      </c>
      <c r="K23" s="104">
        <v>138.9</v>
      </c>
      <c r="L23" s="105">
        <v>3950</v>
      </c>
      <c r="M23" s="103">
        <v>4.55</v>
      </c>
      <c r="N23" s="106">
        <v>371</v>
      </c>
      <c r="O23" s="107"/>
      <c r="P23" s="104">
        <v>11</v>
      </c>
      <c r="Q23" s="104">
        <v>70.5</v>
      </c>
      <c r="R23" s="104">
        <v>2.8</v>
      </c>
      <c r="S23" s="104">
        <v>29.6</v>
      </c>
      <c r="T23" s="104">
        <v>53</v>
      </c>
      <c r="U23" s="104">
        <v>3.73</v>
      </c>
      <c r="V23" s="104">
        <v>38.4</v>
      </c>
      <c r="W23" s="104">
        <v>50.9</v>
      </c>
      <c r="X23" s="104">
        <v>3.88</v>
      </c>
      <c r="Y23" s="104">
        <v>46.8</v>
      </c>
      <c r="Z23" s="104">
        <v>56.4</v>
      </c>
      <c r="AA23" s="104">
        <v>3.5</v>
      </c>
      <c r="AB23" s="104">
        <v>55.5</v>
      </c>
      <c r="AC23" s="104">
        <v>38.7</v>
      </c>
      <c r="AD23" s="104">
        <v>5.11</v>
      </c>
      <c r="AE23" s="104">
        <v>59.1</v>
      </c>
      <c r="AF23" s="104">
        <v>34.8</v>
      </c>
      <c r="AG23" s="104">
        <v>5.67</v>
      </c>
      <c r="AH23" s="104">
        <v>62.3</v>
      </c>
      <c r="AI23" s="104">
        <v>34.2</v>
      </c>
      <c r="AJ23" s="104">
        <v>5.77</v>
      </c>
      <c r="AK23" s="104">
        <v>65.3</v>
      </c>
      <c r="AL23" s="104">
        <v>32.7</v>
      </c>
      <c r="AM23" s="104">
        <v>6.04</v>
      </c>
      <c r="AN23" s="104">
        <v>68.3</v>
      </c>
      <c r="AO23" s="104">
        <v>34.1</v>
      </c>
      <c r="AP23" s="104">
        <v>5.79</v>
      </c>
      <c r="AQ23" s="104">
        <v>71.4</v>
      </c>
      <c r="AR23" s="104">
        <v>33.5</v>
      </c>
      <c r="AS23" s="104">
        <v>5.9</v>
      </c>
      <c r="AT23" s="104">
        <v>74.5</v>
      </c>
      <c r="AU23" s="104">
        <v>34.5</v>
      </c>
      <c r="AV23" s="104">
        <v>5.73</v>
      </c>
      <c r="AW23" s="104">
        <v>77.8</v>
      </c>
      <c r="AX23" s="104">
        <v>34</v>
      </c>
      <c r="AY23" s="104">
        <v>5.8</v>
      </c>
      <c r="AZ23" s="104">
        <v>81</v>
      </c>
      <c r="BA23" s="104">
        <v>35.2</v>
      </c>
      <c r="BB23" s="104">
        <v>5.62</v>
      </c>
      <c r="BC23" s="104">
        <v>84.5</v>
      </c>
      <c r="BD23" s="104">
        <v>34.9</v>
      </c>
      <c r="BE23" s="104">
        <v>5.66</v>
      </c>
      <c r="BF23" s="104">
        <v>87.9</v>
      </c>
      <c r="BG23" s="104">
        <v>35.2</v>
      </c>
      <c r="BH23" s="104">
        <v>5.6</v>
      </c>
      <c r="BI23" s="104">
        <v>91.3</v>
      </c>
      <c r="BJ23" s="104">
        <v>36.7</v>
      </c>
      <c r="BK23" s="104">
        <v>5.38</v>
      </c>
      <c r="BL23" s="104">
        <v>94.9</v>
      </c>
      <c r="BM23" s="104">
        <v>38.1</v>
      </c>
      <c r="BN23" s="104">
        <v>5.18</v>
      </c>
      <c r="BO23" s="104">
        <v>99</v>
      </c>
      <c r="BP23" s="104">
        <v>46.5</v>
      </c>
      <c r="BQ23" s="104">
        <v>4.24</v>
      </c>
      <c r="BR23" s="104">
        <v>104.9</v>
      </c>
      <c r="BS23" s="104">
        <v>59.5</v>
      </c>
      <c r="BT23" s="104">
        <v>3.32</v>
      </c>
      <c r="BU23" s="104">
        <v>117.2</v>
      </c>
      <c r="BV23" s="104">
        <v>74.6</v>
      </c>
      <c r="BW23" s="104">
        <v>2.65</v>
      </c>
      <c r="BX23" s="104">
        <v>138.9</v>
      </c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</row>
    <row r="24" spans="1:76" ht="12.75">
      <c r="A24" s="41" t="s">
        <v>213</v>
      </c>
      <c r="B24" s="45" t="s">
        <v>7</v>
      </c>
      <c r="C24" s="91">
        <v>40</v>
      </c>
      <c r="D24" s="41" t="s">
        <v>220</v>
      </c>
      <c r="E24" s="45" t="s">
        <v>217</v>
      </c>
      <c r="F24" s="45" t="s">
        <v>33</v>
      </c>
      <c r="G24" s="45" t="s">
        <v>3</v>
      </c>
      <c r="I24" s="41">
        <v>95.71</v>
      </c>
      <c r="J24" s="97">
        <v>955</v>
      </c>
      <c r="K24" s="97">
        <v>1009</v>
      </c>
      <c r="L24" s="94">
        <v>1440</v>
      </c>
      <c r="M24" s="92">
        <v>6.84</v>
      </c>
      <c r="N24" s="95">
        <v>0</v>
      </c>
      <c r="P24" s="97">
        <v>955</v>
      </c>
      <c r="Q24" s="97">
        <v>18.5</v>
      </c>
      <c r="R24" s="97">
        <v>3.89</v>
      </c>
      <c r="S24" s="97">
        <v>961.1</v>
      </c>
      <c r="T24" s="97">
        <v>14.8</v>
      </c>
      <c r="U24" s="97">
        <v>4.87</v>
      </c>
      <c r="V24" s="97">
        <v>964.7</v>
      </c>
      <c r="W24" s="97">
        <v>14.4</v>
      </c>
      <c r="X24" s="97">
        <v>5</v>
      </c>
      <c r="Y24" s="97">
        <v>968</v>
      </c>
      <c r="Z24" s="97">
        <v>13.8</v>
      </c>
      <c r="AA24" s="97">
        <v>5.22</v>
      </c>
      <c r="AB24" s="97">
        <v>971.2</v>
      </c>
      <c r="AC24" s="97">
        <v>10.1</v>
      </c>
      <c r="AD24" s="97">
        <v>7.16</v>
      </c>
      <c r="AE24" s="97">
        <v>973.5</v>
      </c>
      <c r="AF24" s="97">
        <v>9.9</v>
      </c>
      <c r="AG24" s="97">
        <v>7.3</v>
      </c>
      <c r="AH24" s="97">
        <v>975.7</v>
      </c>
      <c r="AI24" s="97">
        <v>9.3</v>
      </c>
      <c r="AJ24" s="97">
        <v>7.75</v>
      </c>
      <c r="AK24" s="97">
        <v>977.8</v>
      </c>
      <c r="AL24" s="97">
        <v>9.2</v>
      </c>
      <c r="AM24" s="97">
        <v>7.83</v>
      </c>
      <c r="AN24" s="97">
        <v>979.9</v>
      </c>
      <c r="AO24" s="97">
        <v>8.8</v>
      </c>
      <c r="AP24" s="97">
        <v>8.2</v>
      </c>
      <c r="AQ24" s="97">
        <v>981.9</v>
      </c>
      <c r="AR24" s="97">
        <v>8.8</v>
      </c>
      <c r="AS24" s="97">
        <v>8.2</v>
      </c>
      <c r="AT24" s="97">
        <v>983.9</v>
      </c>
      <c r="AU24" s="97">
        <v>8.6</v>
      </c>
      <c r="AV24" s="97">
        <v>8.38</v>
      </c>
      <c r="AW24" s="97">
        <v>985.8</v>
      </c>
      <c r="AX24" s="97">
        <v>8.6</v>
      </c>
      <c r="AY24" s="97">
        <v>8.38</v>
      </c>
      <c r="AZ24" s="97">
        <v>987.8</v>
      </c>
      <c r="BA24" s="97">
        <v>8.4</v>
      </c>
      <c r="BB24" s="97">
        <v>8.58</v>
      </c>
      <c r="BC24" s="97">
        <v>989.7</v>
      </c>
      <c r="BD24" s="97">
        <v>8.5</v>
      </c>
      <c r="BE24" s="97">
        <v>8.45</v>
      </c>
      <c r="BF24" s="97">
        <v>991.6</v>
      </c>
      <c r="BG24" s="97">
        <v>8.5</v>
      </c>
      <c r="BH24" s="97">
        <v>8.49</v>
      </c>
      <c r="BI24" s="97">
        <v>993.5</v>
      </c>
      <c r="BJ24" s="97">
        <v>8.4</v>
      </c>
      <c r="BK24" s="97">
        <v>8.62</v>
      </c>
      <c r="BL24" s="97">
        <v>995.4</v>
      </c>
      <c r="BM24" s="97">
        <v>8.6</v>
      </c>
      <c r="BN24" s="97">
        <v>8.37</v>
      </c>
      <c r="BO24" s="97">
        <v>997.4</v>
      </c>
      <c r="BP24" s="97">
        <v>9.1</v>
      </c>
      <c r="BQ24" s="97">
        <v>7.92</v>
      </c>
      <c r="BR24" s="97">
        <v>999.4</v>
      </c>
      <c r="BS24" s="97">
        <v>10</v>
      </c>
      <c r="BT24" s="97">
        <v>7.22</v>
      </c>
      <c r="BU24" s="97">
        <v>1001.9</v>
      </c>
      <c r="BV24" s="97">
        <v>14.5</v>
      </c>
      <c r="BW24" s="97">
        <v>4.96</v>
      </c>
      <c r="BX24" s="97">
        <v>1009</v>
      </c>
    </row>
    <row r="25" spans="1:76" ht="12.75">
      <c r="A25" s="41" t="s">
        <v>213</v>
      </c>
      <c r="B25" s="45" t="s">
        <v>7</v>
      </c>
      <c r="C25" s="91">
        <v>68</v>
      </c>
      <c r="D25" s="41" t="s">
        <v>218</v>
      </c>
      <c r="E25" s="45" t="s">
        <v>219</v>
      </c>
      <c r="F25" s="45" t="s">
        <v>33</v>
      </c>
      <c r="G25" s="45" t="s">
        <v>3</v>
      </c>
      <c r="I25" s="92">
        <v>96.9</v>
      </c>
      <c r="J25" s="93">
        <v>1</v>
      </c>
      <c r="K25" s="93">
        <v>330</v>
      </c>
      <c r="L25" s="94">
        <v>11715</v>
      </c>
      <c r="M25" s="92">
        <v>3.55</v>
      </c>
      <c r="N25" s="95">
        <v>381</v>
      </c>
      <c r="P25" s="93">
        <v>1</v>
      </c>
      <c r="Q25" s="93">
        <v>247.5</v>
      </c>
      <c r="R25" s="93">
        <v>2.37</v>
      </c>
      <c r="S25" s="93">
        <v>43.8</v>
      </c>
      <c r="T25" s="93">
        <v>136.8</v>
      </c>
      <c r="U25" s="93">
        <v>4.28</v>
      </c>
      <c r="V25" s="93">
        <v>53.2</v>
      </c>
      <c r="W25" s="93">
        <v>133.1</v>
      </c>
      <c r="X25" s="93">
        <v>4.4</v>
      </c>
      <c r="Y25" s="93">
        <v>61.9</v>
      </c>
      <c r="Z25" s="93">
        <v>129.5</v>
      </c>
      <c r="AA25" s="93">
        <v>4.52</v>
      </c>
      <c r="AB25" s="93">
        <v>70.5</v>
      </c>
      <c r="AC25" s="93">
        <v>132.9</v>
      </c>
      <c r="AD25" s="93">
        <v>4.41</v>
      </c>
      <c r="AE25" s="93">
        <v>79.5</v>
      </c>
      <c r="AF25" s="93">
        <v>128.8</v>
      </c>
      <c r="AG25" s="93">
        <v>4.55</v>
      </c>
      <c r="AH25" s="93">
        <v>88</v>
      </c>
      <c r="AI25" s="93">
        <v>132.2</v>
      </c>
      <c r="AJ25" s="93">
        <v>4.43</v>
      </c>
      <c r="AK25" s="93">
        <v>96.6</v>
      </c>
      <c r="AL25" s="93">
        <v>127.5</v>
      </c>
      <c r="AM25" s="93">
        <v>4.59</v>
      </c>
      <c r="AN25" s="93">
        <v>104.9</v>
      </c>
      <c r="AO25" s="93">
        <v>130.1</v>
      </c>
      <c r="AP25" s="93">
        <v>4.5</v>
      </c>
      <c r="AQ25" s="93">
        <v>113.2</v>
      </c>
      <c r="AR25" s="93">
        <v>129.3</v>
      </c>
      <c r="AS25" s="93">
        <v>4.53</v>
      </c>
      <c r="AT25" s="93">
        <v>121.3</v>
      </c>
      <c r="AU25" s="93">
        <v>183.3</v>
      </c>
      <c r="AV25" s="93">
        <v>3.19</v>
      </c>
      <c r="AW25" s="93">
        <v>139.1</v>
      </c>
      <c r="AX25" s="93">
        <v>178.4</v>
      </c>
      <c r="AY25" s="93">
        <v>3.28</v>
      </c>
      <c r="AZ25" s="93">
        <v>158.1</v>
      </c>
      <c r="BA25" s="93">
        <v>179.2</v>
      </c>
      <c r="BB25" s="93">
        <v>3.27</v>
      </c>
      <c r="BC25" s="93">
        <v>176.7</v>
      </c>
      <c r="BD25" s="93">
        <v>174.4</v>
      </c>
      <c r="BE25" s="93">
        <v>3.36</v>
      </c>
      <c r="BF25" s="93">
        <v>194.4</v>
      </c>
      <c r="BG25" s="93">
        <v>173.5</v>
      </c>
      <c r="BH25" s="93">
        <v>3.38</v>
      </c>
      <c r="BI25" s="93">
        <v>211.7</v>
      </c>
      <c r="BJ25" s="93">
        <v>174.1</v>
      </c>
      <c r="BK25" s="93">
        <v>3.36</v>
      </c>
      <c r="BL25" s="93">
        <v>228.9</v>
      </c>
      <c r="BM25" s="93">
        <v>177.9</v>
      </c>
      <c r="BN25" s="93">
        <v>3.29</v>
      </c>
      <c r="BO25" s="93">
        <v>246.5</v>
      </c>
      <c r="BP25" s="93">
        <v>180.7</v>
      </c>
      <c r="BQ25" s="93">
        <v>3.24</v>
      </c>
      <c r="BR25" s="93">
        <v>264.4</v>
      </c>
      <c r="BS25" s="93">
        <v>184.7</v>
      </c>
      <c r="BT25" s="93">
        <v>3.17</v>
      </c>
      <c r="BU25" s="93">
        <v>282.7</v>
      </c>
      <c r="BV25" s="93">
        <v>264.2</v>
      </c>
      <c r="BW25" s="93">
        <v>2.22</v>
      </c>
      <c r="BX25" s="93">
        <v>330</v>
      </c>
    </row>
    <row r="26" spans="1:76" ht="12.75">
      <c r="A26" s="41" t="s">
        <v>213</v>
      </c>
      <c r="B26" s="45" t="s">
        <v>7</v>
      </c>
      <c r="C26" s="91">
        <v>125</v>
      </c>
      <c r="D26" s="41" t="s">
        <v>220</v>
      </c>
      <c r="E26" s="45" t="s">
        <v>221</v>
      </c>
      <c r="F26" s="45" t="s">
        <v>33</v>
      </c>
      <c r="G26" s="45" t="s">
        <v>3</v>
      </c>
      <c r="I26" s="92">
        <v>96.8</v>
      </c>
      <c r="J26" s="93">
        <v>1</v>
      </c>
      <c r="K26" s="93">
        <v>149</v>
      </c>
      <c r="L26" s="94">
        <v>14207</v>
      </c>
      <c r="M26" s="92">
        <v>7.15</v>
      </c>
      <c r="N26" s="95">
        <v>420</v>
      </c>
      <c r="P26" s="93">
        <v>1</v>
      </c>
      <c r="Q26" s="93">
        <v>179.5</v>
      </c>
      <c r="R26" s="93">
        <v>3.96</v>
      </c>
      <c r="S26" s="93">
        <v>26.6</v>
      </c>
      <c r="T26" s="93">
        <v>112.1</v>
      </c>
      <c r="U26" s="93">
        <v>6.34</v>
      </c>
      <c r="V26" s="93">
        <v>32.9</v>
      </c>
      <c r="W26" s="93">
        <v>101.2</v>
      </c>
      <c r="X26" s="93">
        <v>7.02</v>
      </c>
      <c r="Y26" s="93">
        <v>38.4</v>
      </c>
      <c r="Z26" s="93">
        <v>95.1</v>
      </c>
      <c r="AA26" s="93">
        <v>7.47</v>
      </c>
      <c r="AB26" s="93">
        <v>43.6</v>
      </c>
      <c r="AC26" s="93">
        <v>92.7</v>
      </c>
      <c r="AD26" s="93">
        <v>7.66</v>
      </c>
      <c r="AE26" s="93">
        <v>48.5</v>
      </c>
      <c r="AF26" s="93">
        <v>86.9</v>
      </c>
      <c r="AG26" s="93">
        <v>8.18</v>
      </c>
      <c r="AH26" s="93">
        <v>53.1</v>
      </c>
      <c r="AI26" s="93">
        <v>85.7</v>
      </c>
      <c r="AJ26" s="93">
        <v>8.29</v>
      </c>
      <c r="AK26" s="93">
        <v>57.4</v>
      </c>
      <c r="AL26" s="93">
        <v>84.5</v>
      </c>
      <c r="AM26" s="93">
        <v>8.4</v>
      </c>
      <c r="AN26" s="93">
        <v>61.7</v>
      </c>
      <c r="AO26" s="93">
        <v>83.2</v>
      </c>
      <c r="AP26" s="93">
        <v>8.53</v>
      </c>
      <c r="AQ26" s="93">
        <v>65.8</v>
      </c>
      <c r="AR26" s="93">
        <v>82.4</v>
      </c>
      <c r="AS26" s="93">
        <v>8.62</v>
      </c>
      <c r="AT26" s="93">
        <v>70</v>
      </c>
      <c r="AU26" s="93">
        <v>83.3</v>
      </c>
      <c r="AV26" s="93">
        <v>8.53</v>
      </c>
      <c r="AW26" s="93">
        <v>74.3</v>
      </c>
      <c r="AX26" s="93">
        <v>82.5</v>
      </c>
      <c r="AY26" s="93">
        <v>8.61</v>
      </c>
      <c r="AZ26" s="93">
        <v>78.5</v>
      </c>
      <c r="BA26" s="93">
        <v>83.1</v>
      </c>
      <c r="BB26" s="93">
        <v>8.55</v>
      </c>
      <c r="BC26" s="93">
        <v>82.8</v>
      </c>
      <c r="BD26" s="93">
        <v>83.6</v>
      </c>
      <c r="BE26" s="93">
        <v>8.5</v>
      </c>
      <c r="BF26" s="93">
        <v>87.1</v>
      </c>
      <c r="BG26" s="93">
        <v>82.1</v>
      </c>
      <c r="BH26" s="93">
        <v>8.66</v>
      </c>
      <c r="BI26" s="93">
        <v>91.3</v>
      </c>
      <c r="BJ26" s="93">
        <v>87.4</v>
      </c>
      <c r="BK26" s="93">
        <v>8.13</v>
      </c>
      <c r="BL26" s="93">
        <v>95.9</v>
      </c>
      <c r="BM26" s="93">
        <v>90</v>
      </c>
      <c r="BN26" s="93">
        <v>7.89</v>
      </c>
      <c r="BO26" s="93">
        <v>101.2</v>
      </c>
      <c r="BP26" s="93">
        <v>99.3</v>
      </c>
      <c r="BQ26" s="93">
        <v>7.16</v>
      </c>
      <c r="BR26" s="93">
        <v>107.6</v>
      </c>
      <c r="BS26" s="93">
        <v>110.4</v>
      </c>
      <c r="BT26" s="93">
        <v>6.43</v>
      </c>
      <c r="BU26" s="93">
        <v>116.3</v>
      </c>
      <c r="BV26" s="93">
        <v>183.5</v>
      </c>
      <c r="BW26" s="93">
        <v>3.87</v>
      </c>
      <c r="BX26" s="93">
        <v>149</v>
      </c>
    </row>
    <row r="27" spans="1:76" ht="12.75">
      <c r="A27" s="41" t="s">
        <v>222</v>
      </c>
      <c r="B27" s="45" t="s">
        <v>4</v>
      </c>
      <c r="C27" s="91">
        <v>246</v>
      </c>
      <c r="D27" s="41" t="s">
        <v>223</v>
      </c>
      <c r="E27" s="45" t="s">
        <v>224</v>
      </c>
      <c r="F27" s="45" t="s">
        <v>33</v>
      </c>
      <c r="G27" s="45" t="s">
        <v>3</v>
      </c>
      <c r="I27" s="41">
        <v>91</v>
      </c>
      <c r="J27" s="97">
        <v>11.2</v>
      </c>
      <c r="K27" s="97">
        <v>257.7</v>
      </c>
      <c r="L27" s="94">
        <v>6680</v>
      </c>
      <c r="M27" s="92">
        <v>3.24</v>
      </c>
      <c r="N27" s="95">
        <v>98</v>
      </c>
      <c r="P27" s="97">
        <v>11.2</v>
      </c>
      <c r="Q27" s="97">
        <v>144.7</v>
      </c>
      <c r="R27" s="97">
        <v>2.31</v>
      </c>
      <c r="S27" s="97">
        <v>38.1</v>
      </c>
      <c r="T27" s="97">
        <v>111.8</v>
      </c>
      <c r="U27" s="97">
        <v>2.99</v>
      </c>
      <c r="V27" s="97">
        <v>51.9</v>
      </c>
      <c r="W27" s="97">
        <v>109.7</v>
      </c>
      <c r="X27" s="97">
        <v>3.04</v>
      </c>
      <c r="Y27" s="97">
        <v>65.6</v>
      </c>
      <c r="Z27" s="97">
        <v>105.1</v>
      </c>
      <c r="AA27" s="97">
        <v>3.18</v>
      </c>
      <c r="AB27" s="97">
        <v>78</v>
      </c>
      <c r="AC27" s="97">
        <v>97.1</v>
      </c>
      <c r="AD27" s="97">
        <v>3.44</v>
      </c>
      <c r="AE27" s="97">
        <v>88</v>
      </c>
      <c r="AF27" s="97">
        <v>83.4</v>
      </c>
      <c r="AG27" s="97">
        <v>4</v>
      </c>
      <c r="AH27" s="97">
        <v>94.7</v>
      </c>
      <c r="AI27" s="97">
        <v>79.9</v>
      </c>
      <c r="AJ27" s="97">
        <v>4.18</v>
      </c>
      <c r="AK27" s="97">
        <v>100.9</v>
      </c>
      <c r="AL27" s="97">
        <v>79.9</v>
      </c>
      <c r="AM27" s="97">
        <v>4.18</v>
      </c>
      <c r="AN27" s="97">
        <v>107.4</v>
      </c>
      <c r="AO27" s="97">
        <v>80.6</v>
      </c>
      <c r="AP27" s="97">
        <v>4.15</v>
      </c>
      <c r="AQ27" s="97">
        <v>114</v>
      </c>
      <c r="AR27" s="97">
        <v>89.8</v>
      </c>
      <c r="AS27" s="97">
        <v>3.72</v>
      </c>
      <c r="AT27" s="97">
        <v>122.2</v>
      </c>
      <c r="AU27" s="97">
        <v>100.6</v>
      </c>
      <c r="AV27" s="97">
        <v>3.32</v>
      </c>
      <c r="AW27" s="97">
        <v>133.6</v>
      </c>
      <c r="AX27" s="97">
        <v>103.4</v>
      </c>
      <c r="AY27" s="97">
        <v>3.23</v>
      </c>
      <c r="AZ27" s="97">
        <v>145.8</v>
      </c>
      <c r="BA27" s="97">
        <v>104.4</v>
      </c>
      <c r="BB27" s="97">
        <v>3.2</v>
      </c>
      <c r="BC27" s="97">
        <v>158.2</v>
      </c>
      <c r="BD27" s="97">
        <v>102.5</v>
      </c>
      <c r="BE27" s="97">
        <v>3.26</v>
      </c>
      <c r="BF27" s="97">
        <v>170.2</v>
      </c>
      <c r="BG27" s="97">
        <v>100.9</v>
      </c>
      <c r="BH27" s="97">
        <v>3.31</v>
      </c>
      <c r="BI27" s="97">
        <v>181.9</v>
      </c>
      <c r="BJ27" s="97">
        <v>102.5</v>
      </c>
      <c r="BK27" s="97">
        <v>3.26</v>
      </c>
      <c r="BL27" s="97">
        <v>193.6</v>
      </c>
      <c r="BM27" s="97">
        <v>103.1</v>
      </c>
      <c r="BN27" s="97">
        <v>3.24</v>
      </c>
      <c r="BO27" s="97">
        <v>205.3</v>
      </c>
      <c r="BP27" s="97">
        <v>104.6</v>
      </c>
      <c r="BQ27" s="97">
        <v>3.19</v>
      </c>
      <c r="BR27" s="97">
        <v>217.1</v>
      </c>
      <c r="BS27" s="97">
        <v>109.8</v>
      </c>
      <c r="BT27" s="97">
        <v>3.04</v>
      </c>
      <c r="BU27" s="97">
        <v>230.2</v>
      </c>
      <c r="BV27" s="97">
        <v>147.4</v>
      </c>
      <c r="BW27" s="97">
        <v>2.27</v>
      </c>
      <c r="BX27" s="97">
        <v>257.7</v>
      </c>
    </row>
    <row r="28" spans="1:76" ht="12.75">
      <c r="A28" s="41" t="s">
        <v>10</v>
      </c>
      <c r="B28" s="45" t="s">
        <v>6</v>
      </c>
      <c r="C28" s="91">
        <v>521</v>
      </c>
      <c r="D28" s="41" t="s">
        <v>225</v>
      </c>
      <c r="E28" s="45" t="s">
        <v>226</v>
      </c>
      <c r="F28" s="45" t="s">
        <v>33</v>
      </c>
      <c r="G28" s="45" t="s">
        <v>3</v>
      </c>
      <c r="I28" s="41">
        <v>96.71</v>
      </c>
      <c r="J28" s="97">
        <v>4.9</v>
      </c>
      <c r="K28" s="97">
        <v>92.5</v>
      </c>
      <c r="L28" s="94">
        <v>2960</v>
      </c>
      <c r="M28" s="92">
        <v>6.32</v>
      </c>
      <c r="N28" s="95">
        <v>541</v>
      </c>
      <c r="P28" s="97">
        <v>4.9</v>
      </c>
      <c r="Q28" s="97">
        <v>37.4</v>
      </c>
      <c r="R28" s="97">
        <v>3.96</v>
      </c>
      <c r="S28" s="97">
        <v>17.5</v>
      </c>
      <c r="T28" s="97">
        <v>26.5</v>
      </c>
      <c r="U28" s="97">
        <v>5.59</v>
      </c>
      <c r="V28" s="97">
        <v>22.4</v>
      </c>
      <c r="W28" s="97">
        <v>24.2</v>
      </c>
      <c r="X28" s="97">
        <v>6.11</v>
      </c>
      <c r="Y28" s="97">
        <v>26.6</v>
      </c>
      <c r="Z28" s="97">
        <v>23.4</v>
      </c>
      <c r="AA28" s="97">
        <v>6.32</v>
      </c>
      <c r="AB28" s="97">
        <v>30.7</v>
      </c>
      <c r="AC28" s="97">
        <v>23.2</v>
      </c>
      <c r="AD28" s="97">
        <v>6.38</v>
      </c>
      <c r="AE28" s="97">
        <v>34.8</v>
      </c>
      <c r="AF28" s="97">
        <v>24.1</v>
      </c>
      <c r="AG28" s="97">
        <v>6.14</v>
      </c>
      <c r="AH28" s="97">
        <v>39.2</v>
      </c>
      <c r="AI28" s="97">
        <v>24.5</v>
      </c>
      <c r="AJ28" s="97">
        <v>6.05</v>
      </c>
      <c r="AK28" s="97">
        <v>44.2</v>
      </c>
      <c r="AL28" s="97">
        <v>28.2</v>
      </c>
      <c r="AM28" s="97">
        <v>5.25</v>
      </c>
      <c r="AN28" s="97">
        <v>49.2</v>
      </c>
      <c r="AO28" s="97">
        <v>22.7</v>
      </c>
      <c r="AP28" s="97">
        <v>6.51</v>
      </c>
      <c r="AQ28" s="97">
        <v>51.5</v>
      </c>
      <c r="AR28" s="97">
        <v>17.1</v>
      </c>
      <c r="AS28" s="97">
        <v>8.64</v>
      </c>
      <c r="AT28" s="97">
        <v>53.3</v>
      </c>
      <c r="AU28" s="97">
        <v>16.6</v>
      </c>
      <c r="AV28" s="97">
        <v>8.92</v>
      </c>
      <c r="AW28" s="97">
        <v>55</v>
      </c>
      <c r="AX28" s="97">
        <v>16.7</v>
      </c>
      <c r="AY28" s="97">
        <v>8.86</v>
      </c>
      <c r="AZ28" s="97">
        <v>56.7</v>
      </c>
      <c r="BA28" s="97">
        <v>16.8</v>
      </c>
      <c r="BB28" s="97">
        <v>8.84</v>
      </c>
      <c r="BC28" s="97">
        <v>58.5</v>
      </c>
      <c r="BD28" s="97">
        <v>17.1</v>
      </c>
      <c r="BE28" s="97">
        <v>8.66</v>
      </c>
      <c r="BF28" s="97">
        <v>60.4</v>
      </c>
      <c r="BG28" s="97">
        <v>17.4</v>
      </c>
      <c r="BH28" s="97">
        <v>8.49</v>
      </c>
      <c r="BI28" s="97">
        <v>62.4</v>
      </c>
      <c r="BJ28" s="97">
        <v>18.2</v>
      </c>
      <c r="BK28" s="97">
        <v>8.14</v>
      </c>
      <c r="BL28" s="97">
        <v>64.6</v>
      </c>
      <c r="BM28" s="97">
        <v>19.3</v>
      </c>
      <c r="BN28" s="97">
        <v>7.87</v>
      </c>
      <c r="BO28" s="97">
        <v>67</v>
      </c>
      <c r="BP28" s="97">
        <v>26.4</v>
      </c>
      <c r="BQ28" s="97">
        <v>5.6</v>
      </c>
      <c r="BR28" s="97">
        <v>71.1</v>
      </c>
      <c r="BS28" s="97">
        <v>29.4</v>
      </c>
      <c r="BT28" s="97">
        <v>5.04</v>
      </c>
      <c r="BU28" s="97">
        <v>77.5</v>
      </c>
      <c r="BV28" s="97">
        <v>38.9</v>
      </c>
      <c r="BW28" s="97">
        <v>3.8</v>
      </c>
      <c r="BX28" s="97">
        <v>92.5</v>
      </c>
    </row>
    <row r="29" spans="1:76" ht="12.75">
      <c r="A29" s="41" t="s">
        <v>10</v>
      </c>
      <c r="B29" s="45" t="s">
        <v>4</v>
      </c>
      <c r="C29" s="91">
        <v>97</v>
      </c>
      <c r="D29" s="41" t="s">
        <v>227</v>
      </c>
      <c r="E29" s="45" t="s">
        <v>228</v>
      </c>
      <c r="F29" s="45" t="s">
        <v>33</v>
      </c>
      <c r="G29" s="45" t="s">
        <v>3</v>
      </c>
      <c r="I29" s="41">
        <v>233.02</v>
      </c>
      <c r="J29" s="97">
        <v>12.1</v>
      </c>
      <c r="K29" s="97">
        <v>121.2</v>
      </c>
      <c r="L29" s="94">
        <v>2650</v>
      </c>
      <c r="M29" s="92">
        <v>6.42</v>
      </c>
      <c r="N29" s="95">
        <v>513</v>
      </c>
      <c r="P29" s="97">
        <v>12.1</v>
      </c>
      <c r="Q29" s="97">
        <v>32.8</v>
      </c>
      <c r="R29" s="97">
        <v>4.03</v>
      </c>
      <c r="S29" s="97">
        <v>28</v>
      </c>
      <c r="T29" s="97">
        <v>25</v>
      </c>
      <c r="U29" s="97">
        <v>5.3</v>
      </c>
      <c r="V29" s="97">
        <v>35.9</v>
      </c>
      <c r="W29" s="97">
        <v>23</v>
      </c>
      <c r="X29" s="97">
        <v>5.75</v>
      </c>
      <c r="Y29" s="97">
        <v>42.4</v>
      </c>
      <c r="Z29" s="97">
        <v>23.2</v>
      </c>
      <c r="AA29" s="97">
        <v>5.72</v>
      </c>
      <c r="AB29" s="97">
        <v>47.2</v>
      </c>
      <c r="AC29" s="97">
        <v>16</v>
      </c>
      <c r="AD29" s="97">
        <v>8.3</v>
      </c>
      <c r="AE29" s="97">
        <v>49.5</v>
      </c>
      <c r="AF29" s="97">
        <v>14.8</v>
      </c>
      <c r="AG29" s="97">
        <v>8.96</v>
      </c>
      <c r="AH29" s="97">
        <v>51.5</v>
      </c>
      <c r="AI29" s="97">
        <v>14.1</v>
      </c>
      <c r="AJ29" s="97">
        <v>9.38</v>
      </c>
      <c r="AK29" s="97">
        <v>53.4</v>
      </c>
      <c r="AL29" s="97">
        <v>14.4</v>
      </c>
      <c r="AM29" s="97">
        <v>9.22</v>
      </c>
      <c r="AN29" s="97">
        <v>55.4</v>
      </c>
      <c r="AO29" s="97">
        <v>14.1</v>
      </c>
      <c r="AP29" s="97">
        <v>9.39</v>
      </c>
      <c r="AQ29" s="97">
        <v>57.4</v>
      </c>
      <c r="AR29" s="97">
        <v>14.5</v>
      </c>
      <c r="AS29" s="97">
        <v>9.14</v>
      </c>
      <c r="AT29" s="97">
        <v>59.5</v>
      </c>
      <c r="AU29" s="97">
        <v>15</v>
      </c>
      <c r="AV29" s="97">
        <v>8.84</v>
      </c>
      <c r="AW29" s="97">
        <v>61.8</v>
      </c>
      <c r="AX29" s="97">
        <v>15.4</v>
      </c>
      <c r="AY29" s="97">
        <v>8.6</v>
      </c>
      <c r="AZ29" s="97">
        <v>64.1</v>
      </c>
      <c r="BA29" s="97">
        <v>22.8</v>
      </c>
      <c r="BB29" s="97">
        <v>5.8</v>
      </c>
      <c r="BC29" s="97">
        <v>68.2</v>
      </c>
      <c r="BD29" s="97">
        <v>22.5</v>
      </c>
      <c r="BE29" s="97">
        <v>5.89</v>
      </c>
      <c r="BF29" s="97">
        <v>74.8</v>
      </c>
      <c r="BG29" s="97">
        <v>23.6</v>
      </c>
      <c r="BH29" s="97">
        <v>5.62</v>
      </c>
      <c r="BI29" s="97">
        <v>82.2</v>
      </c>
      <c r="BJ29" s="97">
        <v>23.1</v>
      </c>
      <c r="BK29" s="97">
        <v>5.73</v>
      </c>
      <c r="BL29" s="97">
        <v>89.5</v>
      </c>
      <c r="BM29" s="97">
        <v>22.9</v>
      </c>
      <c r="BN29" s="97">
        <v>5.79</v>
      </c>
      <c r="BO29" s="97">
        <v>96.4</v>
      </c>
      <c r="BP29" s="97">
        <v>22.9</v>
      </c>
      <c r="BQ29" s="97">
        <v>5.79</v>
      </c>
      <c r="BR29" s="97">
        <v>103</v>
      </c>
      <c r="BS29" s="97">
        <v>22.7</v>
      </c>
      <c r="BT29" s="97">
        <v>5.84</v>
      </c>
      <c r="BU29" s="97">
        <v>109.2</v>
      </c>
      <c r="BV29" s="97">
        <v>30.2</v>
      </c>
      <c r="BW29" s="97">
        <v>4.39</v>
      </c>
      <c r="BX29" s="97">
        <v>121.2</v>
      </c>
    </row>
    <row r="30" spans="1:76" ht="12.75">
      <c r="A30" s="41" t="s">
        <v>10</v>
      </c>
      <c r="B30" s="45" t="s">
        <v>4</v>
      </c>
      <c r="C30" s="91">
        <v>97</v>
      </c>
      <c r="D30" s="41" t="s">
        <v>225</v>
      </c>
      <c r="E30" s="45" t="s">
        <v>229</v>
      </c>
      <c r="F30" s="45" t="s">
        <v>33</v>
      </c>
      <c r="G30" s="45" t="s">
        <v>3</v>
      </c>
      <c r="I30" s="41">
        <v>90.05</v>
      </c>
      <c r="J30" s="97">
        <v>17.1</v>
      </c>
      <c r="K30" s="97">
        <v>236.8</v>
      </c>
      <c r="L30" s="94">
        <v>6800</v>
      </c>
      <c r="M30" s="92">
        <v>4.76</v>
      </c>
      <c r="N30" s="95">
        <v>413</v>
      </c>
      <c r="P30" s="97">
        <v>17.1</v>
      </c>
      <c r="Q30" s="97">
        <v>121.5</v>
      </c>
      <c r="R30" s="97">
        <v>2.8</v>
      </c>
      <c r="S30" s="97">
        <v>53</v>
      </c>
      <c r="T30" s="97">
        <v>106.5</v>
      </c>
      <c r="U30" s="97">
        <v>3.19</v>
      </c>
      <c r="V30" s="97">
        <v>77.4</v>
      </c>
      <c r="W30" s="97">
        <v>101.2</v>
      </c>
      <c r="X30" s="97">
        <v>3.36</v>
      </c>
      <c r="Y30" s="97">
        <v>100.6</v>
      </c>
      <c r="Z30" s="97">
        <v>97.7</v>
      </c>
      <c r="AA30" s="97">
        <v>3.48</v>
      </c>
      <c r="AB30" s="97">
        <v>118.2</v>
      </c>
      <c r="AC30" s="97">
        <v>72.8</v>
      </c>
      <c r="AD30" s="97">
        <v>4.67</v>
      </c>
      <c r="AE30" s="97">
        <v>125.3</v>
      </c>
      <c r="AF30" s="97">
        <v>54.8</v>
      </c>
      <c r="AG30" s="97">
        <v>6.2</v>
      </c>
      <c r="AH30" s="97">
        <v>129.5</v>
      </c>
      <c r="AI30" s="97">
        <v>52.2</v>
      </c>
      <c r="AJ30" s="97">
        <v>6.51</v>
      </c>
      <c r="AK30" s="97">
        <v>133.5</v>
      </c>
      <c r="AL30" s="97">
        <v>51.5</v>
      </c>
      <c r="AM30" s="97">
        <v>6.6</v>
      </c>
      <c r="AN30" s="97">
        <v>137.4</v>
      </c>
      <c r="AO30" s="97">
        <v>50</v>
      </c>
      <c r="AP30" s="97">
        <v>6.8</v>
      </c>
      <c r="AQ30" s="97">
        <v>141.1</v>
      </c>
      <c r="AR30" s="97">
        <v>50.2</v>
      </c>
      <c r="AS30" s="97">
        <v>6.77</v>
      </c>
      <c r="AT30" s="97">
        <v>144.8</v>
      </c>
      <c r="AU30" s="97">
        <v>50.2</v>
      </c>
      <c r="AV30" s="97">
        <v>6.77</v>
      </c>
      <c r="AW30" s="97">
        <v>148.6</v>
      </c>
      <c r="AX30" s="97">
        <v>51.8</v>
      </c>
      <c r="AY30" s="97">
        <v>6.57</v>
      </c>
      <c r="AZ30" s="97">
        <v>152.6</v>
      </c>
      <c r="BA30" s="97">
        <v>52.6</v>
      </c>
      <c r="BB30" s="97">
        <v>6.46</v>
      </c>
      <c r="BC30" s="97">
        <v>156.9</v>
      </c>
      <c r="BD30" s="97">
        <v>54.4</v>
      </c>
      <c r="BE30" s="97">
        <v>6.25</v>
      </c>
      <c r="BF30" s="97">
        <v>161.5</v>
      </c>
      <c r="BG30" s="97">
        <v>54.3</v>
      </c>
      <c r="BH30" s="97">
        <v>6.26</v>
      </c>
      <c r="BI30" s="97">
        <v>166.1</v>
      </c>
      <c r="BJ30" s="97">
        <v>57.3</v>
      </c>
      <c r="BK30" s="97">
        <v>5.93</v>
      </c>
      <c r="BL30" s="97">
        <v>171.2</v>
      </c>
      <c r="BM30" s="97">
        <v>60</v>
      </c>
      <c r="BN30" s="97">
        <v>5.66</v>
      </c>
      <c r="BO30" s="97">
        <v>176.7</v>
      </c>
      <c r="BP30" s="97">
        <v>74.7</v>
      </c>
      <c r="BQ30" s="97">
        <v>4.55</v>
      </c>
      <c r="BR30" s="97">
        <v>185.4</v>
      </c>
      <c r="BS30" s="97">
        <v>98.3</v>
      </c>
      <c r="BT30" s="97">
        <v>3.46</v>
      </c>
      <c r="BU30" s="97">
        <v>205.2</v>
      </c>
      <c r="BV30" s="97">
        <v>117.3</v>
      </c>
      <c r="BW30" s="97">
        <v>2.9</v>
      </c>
      <c r="BX30" s="97">
        <v>236.8</v>
      </c>
    </row>
    <row r="31" spans="1:114" ht="12.75">
      <c r="A31" s="41" t="s">
        <v>230</v>
      </c>
      <c r="B31" s="45" t="s">
        <v>4</v>
      </c>
      <c r="C31" s="91">
        <v>49</v>
      </c>
      <c r="D31" s="41" t="s">
        <v>231</v>
      </c>
      <c r="E31" s="45" t="s">
        <v>232</v>
      </c>
      <c r="F31" s="45" t="s">
        <v>33</v>
      </c>
      <c r="G31" s="45" t="s">
        <v>3</v>
      </c>
      <c r="I31" s="92">
        <v>88.58</v>
      </c>
      <c r="J31" s="93">
        <v>16.1</v>
      </c>
      <c r="K31" s="93">
        <v>366.3</v>
      </c>
      <c r="L31" s="94">
        <v>22400</v>
      </c>
      <c r="M31" s="92">
        <v>4.14</v>
      </c>
      <c r="N31" s="95">
        <v>125</v>
      </c>
      <c r="P31" s="98">
        <v>16.1</v>
      </c>
      <c r="Q31" s="98">
        <v>463</v>
      </c>
      <c r="R31" s="98">
        <v>2.42</v>
      </c>
      <c r="S31" s="98">
        <v>57.6</v>
      </c>
      <c r="T31" s="98">
        <v>296.1</v>
      </c>
      <c r="U31" s="98">
        <v>3.78</v>
      </c>
      <c r="V31" s="98">
        <v>75.5</v>
      </c>
      <c r="W31" s="98">
        <v>244.9</v>
      </c>
      <c r="X31" s="98">
        <v>4.57</v>
      </c>
      <c r="Y31" s="98">
        <v>90</v>
      </c>
      <c r="Z31" s="98">
        <v>237.4</v>
      </c>
      <c r="AA31" s="98">
        <v>4.72</v>
      </c>
      <c r="AB31" s="98">
        <v>104.1</v>
      </c>
      <c r="AC31" s="98">
        <v>242</v>
      </c>
      <c r="AD31" s="98">
        <v>4.63</v>
      </c>
      <c r="AE31" s="98">
        <v>117.9</v>
      </c>
      <c r="AF31" s="98">
        <v>233.3</v>
      </c>
      <c r="AG31" s="98">
        <v>4.8</v>
      </c>
      <c r="AH31" s="98">
        <v>131.3</v>
      </c>
      <c r="AI31" s="98">
        <v>234.5</v>
      </c>
      <c r="AJ31" s="98">
        <v>4.78</v>
      </c>
      <c r="AK31" s="98">
        <v>144.6</v>
      </c>
      <c r="AL31" s="98">
        <v>238.8</v>
      </c>
      <c r="AM31" s="98">
        <v>4.69</v>
      </c>
      <c r="AN31" s="98">
        <v>158.1</v>
      </c>
      <c r="AO31" s="98">
        <v>232.5</v>
      </c>
      <c r="AP31" s="98">
        <v>4.82</v>
      </c>
      <c r="AQ31" s="98">
        <v>171.2</v>
      </c>
      <c r="AR31" s="98">
        <v>238.2</v>
      </c>
      <c r="AS31" s="98">
        <v>4.7</v>
      </c>
      <c r="AT31" s="98">
        <v>184.7</v>
      </c>
      <c r="AU31" s="98">
        <v>237.2</v>
      </c>
      <c r="AV31" s="98">
        <v>4.72</v>
      </c>
      <c r="AW31" s="98">
        <v>198.4</v>
      </c>
      <c r="AX31" s="98">
        <v>240.3</v>
      </c>
      <c r="AY31" s="98">
        <v>4.66</v>
      </c>
      <c r="AZ31" s="98">
        <v>212.6</v>
      </c>
      <c r="BA31" s="98">
        <v>245.2</v>
      </c>
      <c r="BB31" s="98">
        <v>4.57</v>
      </c>
      <c r="BC31" s="98">
        <v>227.2</v>
      </c>
      <c r="BD31" s="98">
        <v>236.5</v>
      </c>
      <c r="BE31" s="98">
        <v>4.74</v>
      </c>
      <c r="BF31" s="98">
        <v>240.7</v>
      </c>
      <c r="BG31" s="98">
        <v>234.6</v>
      </c>
      <c r="BH31" s="98">
        <v>4.77</v>
      </c>
      <c r="BI31" s="98">
        <v>254</v>
      </c>
      <c r="BJ31" s="98">
        <v>237.9</v>
      </c>
      <c r="BK31" s="98">
        <v>4.71</v>
      </c>
      <c r="BL31" s="98">
        <v>267.6</v>
      </c>
      <c r="BM31" s="98">
        <v>238.2</v>
      </c>
      <c r="BN31" s="98">
        <v>4.7</v>
      </c>
      <c r="BO31" s="98">
        <v>281.5</v>
      </c>
      <c r="BP31" s="98">
        <v>244.4</v>
      </c>
      <c r="BQ31" s="98">
        <v>4.58</v>
      </c>
      <c r="BR31" s="98">
        <v>296.4</v>
      </c>
      <c r="BS31" s="98">
        <v>361.1</v>
      </c>
      <c r="BT31" s="98">
        <v>3.1</v>
      </c>
      <c r="BU31" s="98">
        <v>319.5</v>
      </c>
      <c r="BV31" s="98">
        <v>479.2</v>
      </c>
      <c r="BW31" s="98">
        <v>2.34</v>
      </c>
      <c r="BX31" s="98">
        <v>366.3</v>
      </c>
      <c r="CI31" s="32"/>
      <c r="CJ31" s="32"/>
      <c r="CK31" s="32"/>
      <c r="CL31" s="32"/>
      <c r="CM31" s="32"/>
      <c r="CN31" s="32"/>
      <c r="CO31" s="32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76" ht="12.75">
      <c r="A32" s="41" t="s">
        <v>230</v>
      </c>
      <c r="B32" s="45" t="s">
        <v>7</v>
      </c>
      <c r="C32" s="91">
        <v>36</v>
      </c>
      <c r="D32" s="41" t="s">
        <v>218</v>
      </c>
      <c r="E32" s="45" t="s">
        <v>234</v>
      </c>
      <c r="F32" s="45" t="s">
        <v>33</v>
      </c>
      <c r="G32" s="45" t="s">
        <v>3</v>
      </c>
      <c r="I32" s="41">
        <v>20.2</v>
      </c>
      <c r="J32" s="97">
        <v>0</v>
      </c>
      <c r="K32" s="97">
        <v>239</v>
      </c>
      <c r="L32" s="94">
        <v>14064</v>
      </c>
      <c r="M32" s="92">
        <v>4.61</v>
      </c>
      <c r="N32" s="95">
        <v>280</v>
      </c>
      <c r="P32" s="97">
        <v>0</v>
      </c>
      <c r="Q32" s="97">
        <v>285.3</v>
      </c>
      <c r="R32" s="97">
        <v>2.46</v>
      </c>
      <c r="S32" s="97">
        <v>39.2</v>
      </c>
      <c r="T32" s="97">
        <v>224.8</v>
      </c>
      <c r="U32" s="97">
        <v>3.13</v>
      </c>
      <c r="V32" s="97">
        <v>59.6</v>
      </c>
      <c r="W32" s="97">
        <v>218.6</v>
      </c>
      <c r="X32" s="97">
        <v>3.22</v>
      </c>
      <c r="Y32" s="97">
        <v>80.8</v>
      </c>
      <c r="Z32" s="97">
        <v>192</v>
      </c>
      <c r="AA32" s="97">
        <v>3.66</v>
      </c>
      <c r="AB32" s="97">
        <v>96.6</v>
      </c>
      <c r="AC32" s="97">
        <v>131.1</v>
      </c>
      <c r="AD32" s="97">
        <v>5.36</v>
      </c>
      <c r="AE32" s="97">
        <v>104</v>
      </c>
      <c r="AF32" s="97">
        <v>128.1</v>
      </c>
      <c r="AG32" s="97">
        <v>5.49</v>
      </c>
      <c r="AH32" s="97">
        <v>110.9</v>
      </c>
      <c r="AI32" s="97">
        <v>126</v>
      </c>
      <c r="AJ32" s="97">
        <v>5.58</v>
      </c>
      <c r="AK32" s="97">
        <v>117.8</v>
      </c>
      <c r="AL32" s="97">
        <v>127.5</v>
      </c>
      <c r="AM32" s="97">
        <v>5.52</v>
      </c>
      <c r="AN32" s="97">
        <v>124.9</v>
      </c>
      <c r="AO32" s="97">
        <v>128.6</v>
      </c>
      <c r="AP32" s="97">
        <v>5.47</v>
      </c>
      <c r="AQ32" s="97">
        <v>132.2</v>
      </c>
      <c r="AR32" s="97">
        <v>128</v>
      </c>
      <c r="AS32" s="97">
        <v>5.5</v>
      </c>
      <c r="AT32" s="97">
        <v>139.5</v>
      </c>
      <c r="AU32" s="97">
        <v>124.3</v>
      </c>
      <c r="AV32" s="97">
        <v>5.66</v>
      </c>
      <c r="AW32" s="97">
        <v>145.9</v>
      </c>
      <c r="AX32" s="97">
        <v>116.3</v>
      </c>
      <c r="AY32" s="97">
        <v>6.05</v>
      </c>
      <c r="AZ32" s="97">
        <v>151.3</v>
      </c>
      <c r="BA32" s="97">
        <v>113.4</v>
      </c>
      <c r="BB32" s="97">
        <v>6.2</v>
      </c>
      <c r="BC32" s="97">
        <v>156.5</v>
      </c>
      <c r="BD32" s="97">
        <v>111.2</v>
      </c>
      <c r="BE32" s="97">
        <v>6.33</v>
      </c>
      <c r="BF32" s="97">
        <v>161.6</v>
      </c>
      <c r="BG32" s="97">
        <v>112.4</v>
      </c>
      <c r="BH32" s="97">
        <v>6.26</v>
      </c>
      <c r="BI32" s="97">
        <v>166.5</v>
      </c>
      <c r="BJ32" s="97">
        <v>114.8</v>
      </c>
      <c r="BK32" s="97">
        <v>6.12</v>
      </c>
      <c r="BL32" s="97">
        <v>171.5</v>
      </c>
      <c r="BM32" s="97">
        <v>119.5</v>
      </c>
      <c r="BN32" s="97">
        <v>5.89</v>
      </c>
      <c r="BO32" s="97">
        <v>177.1</v>
      </c>
      <c r="BP32" s="97">
        <v>127.9</v>
      </c>
      <c r="BQ32" s="97">
        <v>5.5</v>
      </c>
      <c r="BR32" s="97">
        <v>183.9</v>
      </c>
      <c r="BS32" s="97">
        <v>144.2</v>
      </c>
      <c r="BT32" s="97">
        <v>4.88</v>
      </c>
      <c r="BU32" s="97">
        <v>193.1</v>
      </c>
      <c r="BV32" s="97">
        <v>276.3</v>
      </c>
      <c r="BW32" s="97">
        <v>2.55</v>
      </c>
      <c r="BX32" s="97">
        <v>239</v>
      </c>
    </row>
    <row r="33" spans="1:76" ht="12.75">
      <c r="A33" s="41" t="s">
        <v>230</v>
      </c>
      <c r="B33" s="45" t="s">
        <v>7</v>
      </c>
      <c r="C33" s="91">
        <v>102</v>
      </c>
      <c r="D33" s="41" t="s">
        <v>175</v>
      </c>
      <c r="E33" s="45" t="s">
        <v>235</v>
      </c>
      <c r="F33" s="45" t="s">
        <v>33</v>
      </c>
      <c r="G33" s="45" t="s">
        <v>3</v>
      </c>
      <c r="I33" s="41">
        <v>97.65</v>
      </c>
      <c r="J33" s="97">
        <v>0</v>
      </c>
      <c r="K33" s="97">
        <v>210</v>
      </c>
      <c r="L33" s="94">
        <v>6073</v>
      </c>
      <c r="M33" s="92">
        <v>5.53</v>
      </c>
      <c r="N33" s="95">
        <v>728</v>
      </c>
      <c r="P33" s="97">
        <v>0</v>
      </c>
      <c r="Q33" s="97">
        <v>78.7</v>
      </c>
      <c r="R33" s="97">
        <v>3.86</v>
      </c>
      <c r="S33" s="97">
        <v>26.5</v>
      </c>
      <c r="T33" s="97">
        <v>63.4</v>
      </c>
      <c r="U33" s="97">
        <v>4.79</v>
      </c>
      <c r="V33" s="97">
        <v>41</v>
      </c>
      <c r="W33" s="97">
        <v>62.2</v>
      </c>
      <c r="X33" s="97">
        <v>4.88</v>
      </c>
      <c r="Y33" s="97">
        <v>55.2</v>
      </c>
      <c r="Z33" s="97">
        <v>62.7</v>
      </c>
      <c r="AA33" s="97">
        <v>4.84</v>
      </c>
      <c r="AB33" s="97">
        <v>70.2</v>
      </c>
      <c r="AC33" s="97">
        <v>63.7</v>
      </c>
      <c r="AD33" s="97">
        <v>4.77</v>
      </c>
      <c r="AE33" s="97">
        <v>85.6</v>
      </c>
      <c r="AF33" s="97">
        <v>52.7</v>
      </c>
      <c r="AG33" s="97">
        <v>5.77</v>
      </c>
      <c r="AH33" s="97">
        <v>93.2</v>
      </c>
      <c r="AI33" s="97">
        <v>48.2</v>
      </c>
      <c r="AJ33" s="97">
        <v>6.31</v>
      </c>
      <c r="AK33" s="97">
        <v>99.5</v>
      </c>
      <c r="AL33" s="97">
        <v>47.7</v>
      </c>
      <c r="AM33" s="97">
        <v>6.36</v>
      </c>
      <c r="AN33" s="97">
        <v>105.7</v>
      </c>
      <c r="AO33" s="97">
        <v>46.9</v>
      </c>
      <c r="AP33" s="97">
        <v>6.48</v>
      </c>
      <c r="AQ33" s="97">
        <v>111.7</v>
      </c>
      <c r="AR33" s="97">
        <v>44.7</v>
      </c>
      <c r="AS33" s="97">
        <v>6.79</v>
      </c>
      <c r="AT33" s="97">
        <v>117</v>
      </c>
      <c r="AU33" s="97">
        <v>43.6</v>
      </c>
      <c r="AV33" s="97">
        <v>6.96</v>
      </c>
      <c r="AW33" s="97">
        <v>121.9</v>
      </c>
      <c r="AX33" s="97">
        <v>46.8</v>
      </c>
      <c r="AY33" s="97">
        <v>6.49</v>
      </c>
      <c r="AZ33" s="97">
        <v>127.7</v>
      </c>
      <c r="BA33" s="97">
        <v>52.4</v>
      </c>
      <c r="BB33" s="97">
        <v>5.79</v>
      </c>
      <c r="BC33" s="97">
        <v>134.8</v>
      </c>
      <c r="BD33" s="97">
        <v>51.3</v>
      </c>
      <c r="BE33" s="97">
        <v>5.92</v>
      </c>
      <c r="BF33" s="97">
        <v>144.2</v>
      </c>
      <c r="BG33" s="97">
        <v>52.4</v>
      </c>
      <c r="BH33" s="97">
        <v>5.8</v>
      </c>
      <c r="BI33" s="97">
        <v>153.6</v>
      </c>
      <c r="BJ33" s="97">
        <v>52.3</v>
      </c>
      <c r="BK33" s="97">
        <v>5.81</v>
      </c>
      <c r="BL33" s="97">
        <v>162.9</v>
      </c>
      <c r="BM33" s="97">
        <v>51</v>
      </c>
      <c r="BN33" s="97">
        <v>5.96</v>
      </c>
      <c r="BO33" s="97">
        <v>171.9</v>
      </c>
      <c r="BP33" s="97">
        <v>53</v>
      </c>
      <c r="BQ33" s="97">
        <v>5.73</v>
      </c>
      <c r="BR33" s="97">
        <v>181.2</v>
      </c>
      <c r="BS33" s="97">
        <v>52.9</v>
      </c>
      <c r="BT33" s="97">
        <v>5.75</v>
      </c>
      <c r="BU33" s="97">
        <v>190.4</v>
      </c>
      <c r="BV33" s="97">
        <v>71.2</v>
      </c>
      <c r="BW33" s="97">
        <v>4.27</v>
      </c>
      <c r="BX33" s="97">
        <v>210</v>
      </c>
    </row>
    <row r="34" spans="1:124" s="33" customFormat="1" ht="12.75">
      <c r="A34" s="108" t="s">
        <v>230</v>
      </c>
      <c r="B34" s="109" t="s">
        <v>7</v>
      </c>
      <c r="C34" s="110">
        <v>112</v>
      </c>
      <c r="D34" s="108" t="s">
        <v>231</v>
      </c>
      <c r="E34" s="109" t="s">
        <v>236</v>
      </c>
      <c r="F34" s="45" t="s">
        <v>33</v>
      </c>
      <c r="G34" s="109" t="s">
        <v>3</v>
      </c>
      <c r="H34" s="108"/>
      <c r="I34" s="111">
        <v>89.88</v>
      </c>
      <c r="J34" s="112">
        <v>18.8</v>
      </c>
      <c r="K34" s="112">
        <v>285.4</v>
      </c>
      <c r="L34" s="113">
        <v>18500</v>
      </c>
      <c r="M34" s="111">
        <v>4.91</v>
      </c>
      <c r="N34" s="114">
        <v>127</v>
      </c>
      <c r="O34" s="115"/>
      <c r="P34" s="112">
        <v>18.8</v>
      </c>
      <c r="Q34" s="112">
        <v>306</v>
      </c>
      <c r="R34" s="112">
        <v>3.02</v>
      </c>
      <c r="S34" s="112">
        <v>57.1</v>
      </c>
      <c r="T34" s="112">
        <v>197.4</v>
      </c>
      <c r="U34" s="112">
        <v>4.68</v>
      </c>
      <c r="V34" s="112">
        <v>68.8</v>
      </c>
      <c r="W34" s="112">
        <v>183.3</v>
      </c>
      <c r="X34" s="112">
        <v>5.05</v>
      </c>
      <c r="Y34" s="112">
        <v>78.6</v>
      </c>
      <c r="Z34" s="112">
        <v>172.9</v>
      </c>
      <c r="AA34" s="112">
        <v>5.35</v>
      </c>
      <c r="AB34" s="112">
        <v>87</v>
      </c>
      <c r="AC34" s="112">
        <v>161.9</v>
      </c>
      <c r="AD34" s="112">
        <v>5.72</v>
      </c>
      <c r="AE34" s="112">
        <v>94.3</v>
      </c>
      <c r="AF34" s="112">
        <v>158.2</v>
      </c>
      <c r="AG34" s="112">
        <v>5.85</v>
      </c>
      <c r="AH34" s="112">
        <v>101.1</v>
      </c>
      <c r="AI34" s="112">
        <v>150.1</v>
      </c>
      <c r="AJ34" s="112">
        <v>6.16</v>
      </c>
      <c r="AK34" s="112">
        <v>107.3</v>
      </c>
      <c r="AL34" s="112">
        <v>149.2</v>
      </c>
      <c r="AM34" s="112">
        <v>6.2</v>
      </c>
      <c r="AN34" s="112">
        <v>113.4</v>
      </c>
      <c r="AO34" s="112">
        <v>147.1</v>
      </c>
      <c r="AP34" s="112">
        <v>6.29</v>
      </c>
      <c r="AQ34" s="112">
        <v>119.4</v>
      </c>
      <c r="AR34" s="112">
        <v>146.8</v>
      </c>
      <c r="AS34" s="112">
        <v>6.3</v>
      </c>
      <c r="AT34" s="112">
        <v>125.4</v>
      </c>
      <c r="AU34" s="112">
        <v>147.8</v>
      </c>
      <c r="AV34" s="112">
        <v>6.26</v>
      </c>
      <c r="AW34" s="112">
        <v>131.5</v>
      </c>
      <c r="AX34" s="112">
        <v>147.4</v>
      </c>
      <c r="AY34" s="112">
        <v>6.27</v>
      </c>
      <c r="AZ34" s="112">
        <v>137.5</v>
      </c>
      <c r="BA34" s="112">
        <v>149</v>
      </c>
      <c r="BB34" s="112">
        <v>6.21</v>
      </c>
      <c r="BC34" s="112">
        <v>143.7</v>
      </c>
      <c r="BD34" s="112">
        <v>150.8</v>
      </c>
      <c r="BE34" s="112">
        <v>6.13</v>
      </c>
      <c r="BF34" s="112">
        <v>149.9</v>
      </c>
      <c r="BG34" s="112">
        <v>151.3</v>
      </c>
      <c r="BH34" s="112">
        <v>6.12</v>
      </c>
      <c r="BI34" s="112">
        <v>156.1</v>
      </c>
      <c r="BJ34" s="112">
        <v>154.4</v>
      </c>
      <c r="BK34" s="112">
        <v>5.99</v>
      </c>
      <c r="BL34" s="112">
        <v>162.5</v>
      </c>
      <c r="BM34" s="112">
        <v>166</v>
      </c>
      <c r="BN34" s="112">
        <v>5.57</v>
      </c>
      <c r="BO34" s="112">
        <v>169.6</v>
      </c>
      <c r="BP34" s="112">
        <v>193.1</v>
      </c>
      <c r="BQ34" s="112">
        <v>4.79</v>
      </c>
      <c r="BR34" s="112">
        <v>179.5</v>
      </c>
      <c r="BS34" s="112">
        <v>318.3</v>
      </c>
      <c r="BT34" s="112">
        <v>2.91</v>
      </c>
      <c r="BU34" s="112">
        <v>215.4</v>
      </c>
      <c r="BV34" s="112">
        <v>413.7</v>
      </c>
      <c r="BW34" s="112">
        <v>2.24</v>
      </c>
      <c r="BX34" s="112">
        <v>285.4</v>
      </c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</row>
    <row r="35" spans="1:124" s="33" customFormat="1" ht="12.75">
      <c r="A35" s="108" t="s">
        <v>230</v>
      </c>
      <c r="B35" s="109" t="s">
        <v>7</v>
      </c>
      <c r="C35" s="110">
        <v>263</v>
      </c>
      <c r="D35" s="108" t="s">
        <v>231</v>
      </c>
      <c r="E35" s="109" t="s">
        <v>237</v>
      </c>
      <c r="F35" s="45" t="s">
        <v>33</v>
      </c>
      <c r="G35" s="109" t="s">
        <v>3</v>
      </c>
      <c r="H35" s="108"/>
      <c r="I35" s="111">
        <v>22.69</v>
      </c>
      <c r="J35" s="112">
        <v>10.5</v>
      </c>
      <c r="K35" s="112">
        <v>262.3</v>
      </c>
      <c r="L35" s="113">
        <v>18000</v>
      </c>
      <c r="M35" s="111">
        <v>3.53</v>
      </c>
      <c r="N35" s="114">
        <v>508</v>
      </c>
      <c r="O35" s="115"/>
      <c r="P35" s="112">
        <v>10.5</v>
      </c>
      <c r="Q35" s="112">
        <v>555</v>
      </c>
      <c r="R35" s="112">
        <v>1.62</v>
      </c>
      <c r="S35" s="112">
        <v>66.9</v>
      </c>
      <c r="T35" s="112">
        <v>276</v>
      </c>
      <c r="U35" s="112">
        <v>3.26</v>
      </c>
      <c r="V35" s="112">
        <v>79.1</v>
      </c>
      <c r="W35" s="112">
        <v>228.4</v>
      </c>
      <c r="X35" s="112">
        <v>3.94</v>
      </c>
      <c r="Y35" s="112">
        <v>88.1</v>
      </c>
      <c r="Z35" s="112">
        <v>215.6</v>
      </c>
      <c r="AA35" s="112">
        <v>4.17</v>
      </c>
      <c r="AB35" s="112">
        <v>96.2</v>
      </c>
      <c r="AC35" s="112">
        <v>209.4</v>
      </c>
      <c r="AD35" s="112">
        <v>4.3</v>
      </c>
      <c r="AE35" s="112">
        <v>103.7</v>
      </c>
      <c r="AF35" s="112">
        <v>204.2</v>
      </c>
      <c r="AG35" s="112">
        <v>4.41</v>
      </c>
      <c r="AH35" s="112">
        <v>111.1</v>
      </c>
      <c r="AI35" s="112">
        <v>200.1</v>
      </c>
      <c r="AJ35" s="112">
        <v>4.5</v>
      </c>
      <c r="AK35" s="112">
        <v>118.1</v>
      </c>
      <c r="AL35" s="112">
        <v>195.8</v>
      </c>
      <c r="AM35" s="112">
        <v>4.6</v>
      </c>
      <c r="AN35" s="112">
        <v>124.6</v>
      </c>
      <c r="AO35" s="112">
        <v>191.8</v>
      </c>
      <c r="AP35" s="112">
        <v>4.69</v>
      </c>
      <c r="AQ35" s="112">
        <v>130.9</v>
      </c>
      <c r="AR35" s="112">
        <v>341.9</v>
      </c>
      <c r="AS35" s="112">
        <v>2.63</v>
      </c>
      <c r="AT35" s="112">
        <v>143</v>
      </c>
      <c r="AU35" s="112">
        <v>192.4</v>
      </c>
      <c r="AV35" s="112">
        <v>4.68</v>
      </c>
      <c r="AW35" s="112">
        <v>149.3</v>
      </c>
      <c r="AX35" s="112">
        <v>192.4</v>
      </c>
      <c r="AY35" s="112">
        <v>4.68</v>
      </c>
      <c r="AZ35" s="112">
        <v>155.4</v>
      </c>
      <c r="BA35" s="112">
        <v>189.2</v>
      </c>
      <c r="BB35" s="112">
        <v>4.76</v>
      </c>
      <c r="BC35" s="112">
        <v>161.2</v>
      </c>
      <c r="BD35" s="112">
        <v>194.2</v>
      </c>
      <c r="BE35" s="112">
        <v>4.63</v>
      </c>
      <c r="BF35" s="112">
        <v>167.3</v>
      </c>
      <c r="BG35" s="112">
        <v>193.7</v>
      </c>
      <c r="BH35" s="112">
        <v>4.65</v>
      </c>
      <c r="BI35" s="112">
        <v>173.5</v>
      </c>
      <c r="BJ35" s="112">
        <v>204.7</v>
      </c>
      <c r="BK35" s="112">
        <v>4.4</v>
      </c>
      <c r="BL35" s="112">
        <v>179.8</v>
      </c>
      <c r="BM35" s="112">
        <v>207.9</v>
      </c>
      <c r="BN35" s="112">
        <v>4.33</v>
      </c>
      <c r="BO35" s="112">
        <v>186.2</v>
      </c>
      <c r="BP35" s="112">
        <v>235.2</v>
      </c>
      <c r="BQ35" s="112">
        <v>3.83</v>
      </c>
      <c r="BR35" s="116">
        <v>194</v>
      </c>
      <c r="BS35" s="112">
        <v>292</v>
      </c>
      <c r="BT35" s="112">
        <v>3.08</v>
      </c>
      <c r="BU35" s="112">
        <v>206.4</v>
      </c>
      <c r="BV35" s="112">
        <v>574</v>
      </c>
      <c r="BW35" s="112">
        <v>1.57</v>
      </c>
      <c r="BX35" s="112">
        <v>262.3</v>
      </c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</row>
    <row r="36" spans="1:76" ht="12.75">
      <c r="A36" s="41" t="s">
        <v>238</v>
      </c>
      <c r="B36" s="45" t="s">
        <v>4</v>
      </c>
      <c r="C36" s="91">
        <v>67</v>
      </c>
      <c r="D36" s="41" t="s">
        <v>239</v>
      </c>
      <c r="E36" s="45" t="s">
        <v>240</v>
      </c>
      <c r="F36" s="45" t="s">
        <v>33</v>
      </c>
      <c r="G36" s="45" t="s">
        <v>3</v>
      </c>
      <c r="I36" s="41">
        <v>87.41</v>
      </c>
      <c r="J36" s="97">
        <v>20.3</v>
      </c>
      <c r="K36" s="97">
        <v>180.3</v>
      </c>
      <c r="L36" s="94">
        <v>6450</v>
      </c>
      <c r="M36" s="92">
        <v>7.08</v>
      </c>
      <c r="N36" s="95">
        <v>402</v>
      </c>
      <c r="P36" s="97">
        <v>20.3</v>
      </c>
      <c r="Q36" s="97">
        <v>113.4</v>
      </c>
      <c r="R36" s="97">
        <v>2.84</v>
      </c>
      <c r="S36" s="97">
        <v>70.4</v>
      </c>
      <c r="T36" s="97">
        <v>81.1</v>
      </c>
      <c r="U36" s="97">
        <v>3.98</v>
      </c>
      <c r="V36" s="97">
        <v>91.2</v>
      </c>
      <c r="W36" s="97">
        <v>46.3</v>
      </c>
      <c r="X36" s="97">
        <v>6.97</v>
      </c>
      <c r="Y36" s="97">
        <v>95.1</v>
      </c>
      <c r="Z36" s="97">
        <v>38.2</v>
      </c>
      <c r="AA36" s="97">
        <v>8.44</v>
      </c>
      <c r="AB36" s="97">
        <v>98.1</v>
      </c>
      <c r="AC36" s="97">
        <v>36</v>
      </c>
      <c r="AD36" s="97">
        <v>8.97</v>
      </c>
      <c r="AE36" s="97">
        <v>100.8</v>
      </c>
      <c r="AF36" s="97">
        <v>33.6</v>
      </c>
      <c r="AG36" s="97">
        <v>9.6</v>
      </c>
      <c r="AH36" s="97">
        <v>103.3</v>
      </c>
      <c r="AI36" s="97">
        <v>32.3</v>
      </c>
      <c r="AJ36" s="97">
        <v>9.99</v>
      </c>
      <c r="AK36" s="97">
        <v>105.5</v>
      </c>
      <c r="AL36" s="97">
        <v>31.2</v>
      </c>
      <c r="AM36" s="97">
        <v>10.34</v>
      </c>
      <c r="AN36" s="97">
        <v>107.7</v>
      </c>
      <c r="AO36" s="97">
        <v>31</v>
      </c>
      <c r="AP36" s="97">
        <v>10.41</v>
      </c>
      <c r="AQ36" s="97">
        <v>109.8</v>
      </c>
      <c r="AR36" s="97">
        <v>31.1</v>
      </c>
      <c r="AS36" s="97">
        <v>10.36</v>
      </c>
      <c r="AT36" s="97">
        <v>111.9</v>
      </c>
      <c r="AU36" s="97">
        <v>30.3</v>
      </c>
      <c r="AV36" s="97">
        <v>10.63</v>
      </c>
      <c r="AW36" s="97">
        <v>114</v>
      </c>
      <c r="AX36" s="97">
        <v>30.3</v>
      </c>
      <c r="AY36" s="97">
        <v>10.66</v>
      </c>
      <c r="AZ36" s="97">
        <v>116</v>
      </c>
      <c r="BA36" s="97">
        <v>30.5</v>
      </c>
      <c r="BB36" s="97">
        <v>10.56</v>
      </c>
      <c r="BC36" s="97">
        <v>118.1</v>
      </c>
      <c r="BD36" s="97">
        <v>31.5</v>
      </c>
      <c r="BE36" s="97">
        <v>10.24</v>
      </c>
      <c r="BF36" s="97">
        <v>120.3</v>
      </c>
      <c r="BG36" s="97">
        <v>31.1</v>
      </c>
      <c r="BH36" s="97">
        <v>10.38</v>
      </c>
      <c r="BI36" s="97">
        <v>122.4</v>
      </c>
      <c r="BJ36" s="97">
        <v>33.4</v>
      </c>
      <c r="BK36" s="97">
        <v>9.67</v>
      </c>
      <c r="BL36" s="97">
        <v>124.7</v>
      </c>
      <c r="BM36" s="97">
        <v>34.4</v>
      </c>
      <c r="BN36" s="97">
        <v>9.38</v>
      </c>
      <c r="BO36" s="97">
        <v>127.2</v>
      </c>
      <c r="BP36" s="97">
        <v>44.1</v>
      </c>
      <c r="BQ36" s="97">
        <v>7.31</v>
      </c>
      <c r="BR36" s="97">
        <v>130.7</v>
      </c>
      <c r="BS36" s="97">
        <v>70.5</v>
      </c>
      <c r="BT36" s="97">
        <v>4.58</v>
      </c>
      <c r="BU36" s="97">
        <v>144</v>
      </c>
      <c r="BV36" s="97">
        <v>100.7</v>
      </c>
      <c r="BW36" s="97">
        <v>3.2</v>
      </c>
      <c r="BX36" s="97">
        <v>180.3</v>
      </c>
    </row>
    <row r="37" spans="1:76" ht="12.75">
      <c r="A37" s="41" t="s">
        <v>241</v>
      </c>
      <c r="B37" s="45" t="s">
        <v>6</v>
      </c>
      <c r="C37" s="91">
        <v>176</v>
      </c>
      <c r="D37" s="41" t="s">
        <v>242</v>
      </c>
      <c r="E37" s="45" t="s">
        <v>243</v>
      </c>
      <c r="F37" s="45" t="s">
        <v>33</v>
      </c>
      <c r="G37" s="45" t="s">
        <v>3</v>
      </c>
      <c r="I37" s="92">
        <v>85.34</v>
      </c>
      <c r="J37" s="93">
        <v>14.7</v>
      </c>
      <c r="K37" s="93">
        <v>375.6</v>
      </c>
      <c r="L37" s="94">
        <v>7880</v>
      </c>
      <c r="M37" s="92">
        <v>4.16</v>
      </c>
      <c r="N37" s="95">
        <v>1084</v>
      </c>
      <c r="P37" s="98">
        <v>14.7</v>
      </c>
      <c r="Q37" s="98">
        <v>89.9</v>
      </c>
      <c r="R37" s="98">
        <v>4.38</v>
      </c>
      <c r="S37" s="98">
        <v>34.2</v>
      </c>
      <c r="T37" s="98">
        <v>72.4</v>
      </c>
      <c r="U37" s="98">
        <v>5.45</v>
      </c>
      <c r="V37" s="98">
        <v>47.7</v>
      </c>
      <c r="W37" s="98">
        <v>72.6</v>
      </c>
      <c r="X37" s="98">
        <v>5.43</v>
      </c>
      <c r="Y37" s="98">
        <v>61.3</v>
      </c>
      <c r="Z37" s="98">
        <v>71.6</v>
      </c>
      <c r="AA37" s="98">
        <v>5.51</v>
      </c>
      <c r="AB37" s="98">
        <v>74.7</v>
      </c>
      <c r="AC37" s="98">
        <v>72.7</v>
      </c>
      <c r="AD37" s="98">
        <v>5.42</v>
      </c>
      <c r="AE37" s="98">
        <v>88.4</v>
      </c>
      <c r="AF37" s="98">
        <v>74.6</v>
      </c>
      <c r="AG37" s="98">
        <v>5.28</v>
      </c>
      <c r="AH37" s="98">
        <v>102.7</v>
      </c>
      <c r="AI37" s="98">
        <v>73.2</v>
      </c>
      <c r="AJ37" s="98">
        <v>5.38</v>
      </c>
      <c r="AK37" s="98">
        <v>115.8</v>
      </c>
      <c r="AL37" s="98">
        <v>60.1</v>
      </c>
      <c r="AM37" s="98">
        <v>6.56</v>
      </c>
      <c r="AN37" s="98">
        <v>124.1</v>
      </c>
      <c r="AO37" s="98">
        <v>57</v>
      </c>
      <c r="AP37" s="98">
        <v>6.91</v>
      </c>
      <c r="AQ37" s="98">
        <v>131</v>
      </c>
      <c r="AR37" s="98">
        <v>59.9</v>
      </c>
      <c r="AS37" s="98">
        <v>6.58</v>
      </c>
      <c r="AT37" s="98">
        <v>139.3</v>
      </c>
      <c r="AU37" s="98">
        <v>98.5</v>
      </c>
      <c r="AV37" s="98">
        <v>4</v>
      </c>
      <c r="AW37" s="98">
        <v>159.2</v>
      </c>
      <c r="AX37" s="98">
        <v>124</v>
      </c>
      <c r="AY37" s="98">
        <v>3.18</v>
      </c>
      <c r="AZ37" s="98">
        <v>184.7</v>
      </c>
      <c r="BA37" s="98">
        <v>121.7</v>
      </c>
      <c r="BB37" s="98">
        <v>3.24</v>
      </c>
      <c r="BC37" s="98">
        <v>209.3</v>
      </c>
      <c r="BD37" s="98">
        <v>118.1</v>
      </c>
      <c r="BE37" s="98">
        <v>3.34</v>
      </c>
      <c r="BF37" s="98">
        <v>232.2</v>
      </c>
      <c r="BG37" s="98">
        <v>120.5</v>
      </c>
      <c r="BH37" s="98">
        <v>3.27</v>
      </c>
      <c r="BI37" s="98">
        <v>255.8</v>
      </c>
      <c r="BJ37" s="98">
        <v>118.5</v>
      </c>
      <c r="BK37" s="98">
        <v>3.33</v>
      </c>
      <c r="BL37" s="98">
        <v>278.1</v>
      </c>
      <c r="BM37" s="98">
        <v>119.6</v>
      </c>
      <c r="BN37" s="98">
        <v>3.29</v>
      </c>
      <c r="BO37" s="98">
        <v>301.1</v>
      </c>
      <c r="BP37" s="98">
        <v>114.7</v>
      </c>
      <c r="BQ37" s="98">
        <v>3.43</v>
      </c>
      <c r="BR37" s="98">
        <v>322.6</v>
      </c>
      <c r="BS37" s="98">
        <v>115.4</v>
      </c>
      <c r="BT37" s="98">
        <v>3.41</v>
      </c>
      <c r="BU37" s="98">
        <v>344.2</v>
      </c>
      <c r="BV37" s="98">
        <v>139.4</v>
      </c>
      <c r="BW37" s="98">
        <v>2.83</v>
      </c>
      <c r="BX37" s="98">
        <v>375.6</v>
      </c>
    </row>
    <row r="38" spans="1:76" ht="12.75">
      <c r="A38" s="41" t="s">
        <v>241</v>
      </c>
      <c r="B38" s="45" t="s">
        <v>4</v>
      </c>
      <c r="C38" s="91">
        <v>34</v>
      </c>
      <c r="D38" s="41" t="s">
        <v>175</v>
      </c>
      <c r="E38" s="45" t="s">
        <v>244</v>
      </c>
      <c r="F38" s="45" t="s">
        <v>33</v>
      </c>
      <c r="G38" s="45" t="s">
        <v>3</v>
      </c>
      <c r="I38" s="92">
        <v>88.35</v>
      </c>
      <c r="J38" s="93">
        <v>18.7</v>
      </c>
      <c r="K38" s="93">
        <v>508.2</v>
      </c>
      <c r="L38" s="94">
        <v>14400</v>
      </c>
      <c r="M38" s="92">
        <v>2.54</v>
      </c>
      <c r="N38" s="95">
        <v>333</v>
      </c>
      <c r="P38" s="97">
        <v>18.7</v>
      </c>
      <c r="Q38" s="97">
        <v>347.6</v>
      </c>
      <c r="R38" s="97">
        <v>2.07</v>
      </c>
      <c r="S38" s="97">
        <v>59.1</v>
      </c>
      <c r="T38" s="97">
        <v>303.4</v>
      </c>
      <c r="U38" s="97">
        <v>2.37</v>
      </c>
      <c r="V38" s="97">
        <v>87.6</v>
      </c>
      <c r="W38" s="97">
        <v>287.1</v>
      </c>
      <c r="X38" s="97">
        <v>2.51</v>
      </c>
      <c r="Y38" s="97">
        <v>109.7</v>
      </c>
      <c r="Z38" s="97">
        <v>246.1</v>
      </c>
      <c r="AA38" s="97">
        <v>2.93</v>
      </c>
      <c r="AB38" s="97">
        <v>124.1</v>
      </c>
      <c r="AC38" s="97">
        <v>240.7</v>
      </c>
      <c r="AD38" s="97">
        <v>2.99</v>
      </c>
      <c r="AE38" s="97">
        <v>137.9</v>
      </c>
      <c r="AF38" s="97">
        <v>230.2</v>
      </c>
      <c r="AG38" s="97">
        <v>3.13</v>
      </c>
      <c r="AH38" s="97">
        <v>150.9</v>
      </c>
      <c r="AI38" s="97">
        <v>235.5</v>
      </c>
      <c r="AJ38" s="97">
        <v>3.06</v>
      </c>
      <c r="AK38" s="97">
        <v>164</v>
      </c>
      <c r="AL38" s="97">
        <v>258</v>
      </c>
      <c r="AM38" s="97">
        <v>2.79</v>
      </c>
      <c r="AN38" s="97">
        <v>179.8</v>
      </c>
      <c r="AO38" s="97">
        <v>296</v>
      </c>
      <c r="AP38" s="97">
        <v>2.43</v>
      </c>
      <c r="AQ38" s="97">
        <v>204.6</v>
      </c>
      <c r="AR38" s="97">
        <v>261.3</v>
      </c>
      <c r="AS38" s="97">
        <v>2.76</v>
      </c>
      <c r="AT38" s="97">
        <v>225.2</v>
      </c>
      <c r="AU38" s="97">
        <v>259.2</v>
      </c>
      <c r="AV38" s="97">
        <v>2.78</v>
      </c>
      <c r="AW38" s="97">
        <v>245.7</v>
      </c>
      <c r="AX38" s="97">
        <v>267.4</v>
      </c>
      <c r="AY38" s="97">
        <v>2.69</v>
      </c>
      <c r="AZ38" s="97">
        <v>267.4</v>
      </c>
      <c r="BA38" s="97">
        <v>300.1</v>
      </c>
      <c r="BB38" s="97">
        <v>2.4</v>
      </c>
      <c r="BC38" s="97">
        <v>296.3</v>
      </c>
      <c r="BD38" s="97">
        <v>308.4</v>
      </c>
      <c r="BE38" s="97">
        <v>2.33</v>
      </c>
      <c r="BF38" s="97">
        <v>327.4</v>
      </c>
      <c r="BG38" s="97">
        <v>306.4</v>
      </c>
      <c r="BH38" s="97">
        <v>2.35</v>
      </c>
      <c r="BI38" s="97">
        <v>358</v>
      </c>
      <c r="BJ38" s="97">
        <v>290.1</v>
      </c>
      <c r="BK38" s="97">
        <v>2.48</v>
      </c>
      <c r="BL38" s="97">
        <v>385.5</v>
      </c>
      <c r="BM38" s="97">
        <v>290</v>
      </c>
      <c r="BN38" s="97">
        <v>2.48</v>
      </c>
      <c r="BO38" s="97">
        <v>412.6</v>
      </c>
      <c r="BP38" s="97">
        <v>299.6</v>
      </c>
      <c r="BQ38" s="97">
        <v>2.4</v>
      </c>
      <c r="BR38" s="97">
        <v>440.3</v>
      </c>
      <c r="BS38" s="97">
        <v>289</v>
      </c>
      <c r="BT38" s="97">
        <v>2.49</v>
      </c>
      <c r="BU38" s="97">
        <v>466.7</v>
      </c>
      <c r="BV38" s="97">
        <v>355.1</v>
      </c>
      <c r="BW38" s="97">
        <v>2.03</v>
      </c>
      <c r="BX38" s="97">
        <v>508.2</v>
      </c>
    </row>
    <row r="39" spans="1:76" ht="12.75">
      <c r="A39" s="41" t="s">
        <v>241</v>
      </c>
      <c r="B39" s="45" t="s">
        <v>7</v>
      </c>
      <c r="C39" s="91">
        <v>32</v>
      </c>
      <c r="D39" s="41" t="s">
        <v>242</v>
      </c>
      <c r="E39" s="45" t="s">
        <v>245</v>
      </c>
      <c r="F39" s="45" t="s">
        <v>33</v>
      </c>
      <c r="G39" s="45" t="s">
        <v>3</v>
      </c>
      <c r="I39" s="92">
        <v>362.61</v>
      </c>
      <c r="J39" s="93">
        <v>2.4</v>
      </c>
      <c r="K39" s="93">
        <v>160</v>
      </c>
      <c r="L39" s="94">
        <v>5360</v>
      </c>
      <c r="M39" s="92">
        <v>6.57</v>
      </c>
      <c r="N39" s="95">
        <v>620</v>
      </c>
      <c r="P39" s="97">
        <v>2.4</v>
      </c>
      <c r="Q39" s="97">
        <v>60.4</v>
      </c>
      <c r="R39" s="97">
        <v>4.44</v>
      </c>
      <c r="S39" s="97">
        <v>18.8</v>
      </c>
      <c r="T39" s="97">
        <v>42.5</v>
      </c>
      <c r="U39" s="97">
        <v>6.3</v>
      </c>
      <c r="V39" s="97">
        <v>27.3</v>
      </c>
      <c r="W39" s="97">
        <v>41.6</v>
      </c>
      <c r="X39" s="97">
        <v>6.44</v>
      </c>
      <c r="Y39" s="97">
        <v>35.6</v>
      </c>
      <c r="Z39" s="97">
        <v>43.3</v>
      </c>
      <c r="AA39" s="97">
        <v>6.2</v>
      </c>
      <c r="AB39" s="97">
        <v>44.3</v>
      </c>
      <c r="AC39" s="97">
        <v>41.7</v>
      </c>
      <c r="AD39" s="97">
        <v>6.43</v>
      </c>
      <c r="AE39" s="97">
        <v>52.6</v>
      </c>
      <c r="AF39" s="97">
        <v>42</v>
      </c>
      <c r="AG39" s="97">
        <v>6.39</v>
      </c>
      <c r="AH39" s="97">
        <v>61</v>
      </c>
      <c r="AI39" s="97">
        <v>41.1</v>
      </c>
      <c r="AJ39" s="97">
        <v>6.52</v>
      </c>
      <c r="AK39" s="97">
        <v>68.8</v>
      </c>
      <c r="AL39" s="97">
        <v>40.5</v>
      </c>
      <c r="AM39" s="97">
        <v>6.61</v>
      </c>
      <c r="AN39" s="97">
        <v>76.2</v>
      </c>
      <c r="AO39" s="97">
        <v>44.5</v>
      </c>
      <c r="AP39" s="97">
        <v>6.02</v>
      </c>
      <c r="AQ39" s="97">
        <v>85.8</v>
      </c>
      <c r="AR39" s="97">
        <v>43.8</v>
      </c>
      <c r="AS39" s="97">
        <v>6.12</v>
      </c>
      <c r="AT39" s="97">
        <v>93.8</v>
      </c>
      <c r="AU39" s="97">
        <v>33.2</v>
      </c>
      <c r="AV39" s="97">
        <v>8.07</v>
      </c>
      <c r="AW39" s="97">
        <v>98.3</v>
      </c>
      <c r="AX39" s="97">
        <v>32.8</v>
      </c>
      <c r="AY39" s="97">
        <v>8.17</v>
      </c>
      <c r="AZ39" s="97">
        <v>102.8</v>
      </c>
      <c r="BA39" s="97">
        <v>34.6</v>
      </c>
      <c r="BB39" s="97">
        <v>7.74</v>
      </c>
      <c r="BC39" s="97">
        <v>107.8</v>
      </c>
      <c r="BD39" s="97">
        <v>33.6</v>
      </c>
      <c r="BE39" s="97">
        <v>7.98</v>
      </c>
      <c r="BF39" s="97">
        <v>112.7</v>
      </c>
      <c r="BG39" s="97">
        <v>33.8</v>
      </c>
      <c r="BH39" s="97">
        <v>7.93</v>
      </c>
      <c r="BI39" s="97">
        <v>117.5</v>
      </c>
      <c r="BJ39" s="97">
        <v>32.9</v>
      </c>
      <c r="BK39" s="97">
        <v>8.14</v>
      </c>
      <c r="BL39" s="97">
        <v>122</v>
      </c>
      <c r="BM39" s="97">
        <v>32.9</v>
      </c>
      <c r="BN39" s="97">
        <v>8.16</v>
      </c>
      <c r="BO39" s="97">
        <v>126.3</v>
      </c>
      <c r="BP39" s="97">
        <v>30.9</v>
      </c>
      <c r="BQ39" s="97">
        <v>8.67</v>
      </c>
      <c r="BR39" s="97">
        <v>130.3</v>
      </c>
      <c r="BS39" s="97">
        <v>47.8</v>
      </c>
      <c r="BT39" s="97">
        <v>5.61</v>
      </c>
      <c r="BU39" s="97">
        <v>139.3</v>
      </c>
      <c r="BV39" s="97">
        <v>61.3</v>
      </c>
      <c r="BW39" s="97">
        <v>4.37</v>
      </c>
      <c r="BX39" s="97">
        <v>160</v>
      </c>
    </row>
    <row r="40" spans="1:76" ht="12.75">
      <c r="A40" s="41" t="s">
        <v>241</v>
      </c>
      <c r="B40" s="45" t="s">
        <v>7</v>
      </c>
      <c r="C40" s="91">
        <v>81</v>
      </c>
      <c r="D40" s="41" t="s">
        <v>231</v>
      </c>
      <c r="E40" s="45" t="s">
        <v>246</v>
      </c>
      <c r="F40" s="45" t="s">
        <v>33</v>
      </c>
      <c r="G40" s="45" t="s">
        <v>3</v>
      </c>
      <c r="I40" s="41">
        <v>96.63</v>
      </c>
      <c r="J40" s="97">
        <v>18.1</v>
      </c>
      <c r="K40" s="97">
        <v>326.7</v>
      </c>
      <c r="L40" s="94">
        <v>28800</v>
      </c>
      <c r="M40" s="92">
        <v>5.84</v>
      </c>
      <c r="N40" s="95">
        <v>230</v>
      </c>
      <c r="P40" s="97">
        <v>18.1</v>
      </c>
      <c r="Q40" s="97">
        <v>354.5</v>
      </c>
      <c r="R40" s="97">
        <v>4.06</v>
      </c>
      <c r="S40" s="97">
        <v>58</v>
      </c>
      <c r="T40" s="97">
        <v>252</v>
      </c>
      <c r="U40" s="97">
        <v>5.72</v>
      </c>
      <c r="V40" s="97">
        <v>69.7</v>
      </c>
      <c r="W40" s="97">
        <v>219.8</v>
      </c>
      <c r="X40" s="97">
        <v>6.55</v>
      </c>
      <c r="Y40" s="97">
        <v>77.8</v>
      </c>
      <c r="Z40" s="97">
        <v>200.6</v>
      </c>
      <c r="AA40" s="97">
        <v>7.18</v>
      </c>
      <c r="AB40" s="97">
        <v>85.2</v>
      </c>
      <c r="AC40" s="97">
        <v>204.8</v>
      </c>
      <c r="AD40" s="97">
        <v>7.03</v>
      </c>
      <c r="AE40" s="97">
        <v>93.1</v>
      </c>
      <c r="AF40" s="97">
        <v>194.5</v>
      </c>
      <c r="AG40" s="97">
        <v>7.4</v>
      </c>
      <c r="AH40" s="97">
        <v>100.5</v>
      </c>
      <c r="AI40" s="97">
        <v>191.1</v>
      </c>
      <c r="AJ40" s="97">
        <v>7.53</v>
      </c>
      <c r="AK40" s="97">
        <v>107.4</v>
      </c>
      <c r="AL40" s="97">
        <v>190.2</v>
      </c>
      <c r="AM40" s="97">
        <v>7.57</v>
      </c>
      <c r="AN40" s="97">
        <v>114.4</v>
      </c>
      <c r="AO40" s="97">
        <v>194.8</v>
      </c>
      <c r="AP40" s="97">
        <v>7.39</v>
      </c>
      <c r="AQ40" s="97">
        <v>121.7</v>
      </c>
      <c r="AR40" s="97">
        <v>196.4</v>
      </c>
      <c r="AS40" s="97">
        <v>7.33</v>
      </c>
      <c r="AT40" s="97">
        <v>129.2</v>
      </c>
      <c r="AU40" s="97">
        <v>197.2</v>
      </c>
      <c r="AV40" s="97">
        <v>7.3</v>
      </c>
      <c r="AW40" s="97">
        <v>136.9</v>
      </c>
      <c r="AX40" s="97">
        <v>199.5</v>
      </c>
      <c r="AY40" s="97">
        <v>7.22</v>
      </c>
      <c r="AZ40" s="97">
        <v>144.9</v>
      </c>
      <c r="BA40" s="97">
        <v>202.3</v>
      </c>
      <c r="BB40" s="97">
        <v>7.12</v>
      </c>
      <c r="BC40" s="97">
        <v>153.1</v>
      </c>
      <c r="BD40" s="97">
        <v>208.9</v>
      </c>
      <c r="BE40" s="97">
        <v>6.89</v>
      </c>
      <c r="BF40" s="97">
        <v>161.7</v>
      </c>
      <c r="BG40" s="97">
        <v>217.3</v>
      </c>
      <c r="BH40" s="97">
        <v>6.63</v>
      </c>
      <c r="BI40" s="97">
        <v>171.1</v>
      </c>
      <c r="BJ40" s="97">
        <v>234.7</v>
      </c>
      <c r="BK40" s="97">
        <v>6.14</v>
      </c>
      <c r="BL40" s="97">
        <v>182.3</v>
      </c>
      <c r="BM40" s="97">
        <v>310.3</v>
      </c>
      <c r="BN40" s="97">
        <v>4.64</v>
      </c>
      <c r="BO40" s="97">
        <v>203.1</v>
      </c>
      <c r="BP40" s="97">
        <v>358.9</v>
      </c>
      <c r="BQ40" s="97">
        <v>4.01</v>
      </c>
      <c r="BR40" s="97">
        <v>237.9</v>
      </c>
      <c r="BS40" s="97">
        <v>362.5</v>
      </c>
      <c r="BT40" s="97">
        <v>3.97</v>
      </c>
      <c r="BU40" s="97">
        <v>272.7</v>
      </c>
      <c r="BV40" s="97">
        <v>440.4</v>
      </c>
      <c r="BW40" s="97">
        <v>3.27</v>
      </c>
      <c r="BX40" s="97">
        <v>326.7</v>
      </c>
    </row>
    <row r="41" spans="1:76" ht="12.75">
      <c r="A41" s="41" t="s">
        <v>241</v>
      </c>
      <c r="B41" s="45" t="s">
        <v>7</v>
      </c>
      <c r="C41" s="91">
        <v>299</v>
      </c>
      <c r="D41" s="41" t="s">
        <v>247</v>
      </c>
      <c r="E41" s="45" t="s">
        <v>248</v>
      </c>
      <c r="F41" s="45" t="s">
        <v>33</v>
      </c>
      <c r="G41" s="45" t="s">
        <v>3</v>
      </c>
      <c r="I41" s="92">
        <v>96.61</v>
      </c>
      <c r="J41" s="93">
        <v>6.4</v>
      </c>
      <c r="K41" s="93">
        <v>140.9</v>
      </c>
      <c r="L41" s="94">
        <v>5130</v>
      </c>
      <c r="M41" s="92">
        <v>6.04</v>
      </c>
      <c r="N41" s="95">
        <v>442</v>
      </c>
      <c r="P41" s="93">
        <v>6.4</v>
      </c>
      <c r="Q41" s="93">
        <v>69.6</v>
      </c>
      <c r="R41" s="93">
        <v>3.68</v>
      </c>
      <c r="S41" s="93">
        <v>27.3</v>
      </c>
      <c r="T41" s="93">
        <v>52.8</v>
      </c>
      <c r="U41" s="93">
        <v>4.86</v>
      </c>
      <c r="V41" s="93">
        <v>37.1</v>
      </c>
      <c r="W41" s="93">
        <v>52.6</v>
      </c>
      <c r="X41" s="93">
        <v>4.88</v>
      </c>
      <c r="Y41" s="93">
        <v>47.7</v>
      </c>
      <c r="Z41" s="93">
        <v>50.5</v>
      </c>
      <c r="AA41" s="93">
        <v>5.08</v>
      </c>
      <c r="AB41" s="93">
        <v>57</v>
      </c>
      <c r="AC41" s="93">
        <v>43.9</v>
      </c>
      <c r="AD41" s="93">
        <v>5.85</v>
      </c>
      <c r="AE41" s="93">
        <v>63.5</v>
      </c>
      <c r="AF41" s="93">
        <v>37.7</v>
      </c>
      <c r="AG41" s="93">
        <v>6.79</v>
      </c>
      <c r="AH41" s="93">
        <v>68</v>
      </c>
      <c r="AI41" s="93">
        <v>35</v>
      </c>
      <c r="AJ41" s="93">
        <v>7.32</v>
      </c>
      <c r="AK41" s="93">
        <v>71.9</v>
      </c>
      <c r="AL41" s="93">
        <v>34.6</v>
      </c>
      <c r="AM41" s="93">
        <v>7.41</v>
      </c>
      <c r="AN41" s="93">
        <v>75.8</v>
      </c>
      <c r="AO41" s="93">
        <v>35.9</v>
      </c>
      <c r="AP41" s="93">
        <v>7.15</v>
      </c>
      <c r="AQ41" s="93">
        <v>79.9</v>
      </c>
      <c r="AR41" s="93">
        <v>35.5</v>
      </c>
      <c r="AS41" s="93">
        <v>7.23</v>
      </c>
      <c r="AT41" s="93">
        <v>83.9</v>
      </c>
      <c r="AU41" s="93">
        <v>36.4</v>
      </c>
      <c r="AV41" s="93">
        <v>7.04</v>
      </c>
      <c r="AW41" s="93">
        <v>88.2</v>
      </c>
      <c r="AX41" s="93">
        <v>37.1</v>
      </c>
      <c r="AY41" s="93">
        <v>6.91</v>
      </c>
      <c r="AZ41" s="93">
        <v>92.8</v>
      </c>
      <c r="BA41" s="93">
        <v>38.6</v>
      </c>
      <c r="BB41" s="93">
        <v>6.64</v>
      </c>
      <c r="BC41" s="93">
        <v>97.8</v>
      </c>
      <c r="BD41" s="93">
        <v>39</v>
      </c>
      <c r="BE41" s="93">
        <v>6.57</v>
      </c>
      <c r="BF41" s="93">
        <v>103</v>
      </c>
      <c r="BG41" s="93">
        <v>40.1</v>
      </c>
      <c r="BH41" s="93">
        <v>6.4</v>
      </c>
      <c r="BI41" s="93">
        <v>108.3</v>
      </c>
      <c r="BJ41" s="93">
        <v>37.7</v>
      </c>
      <c r="BK41" s="93">
        <v>6.8</v>
      </c>
      <c r="BL41" s="93">
        <v>112.9</v>
      </c>
      <c r="BM41" s="93">
        <v>36.1</v>
      </c>
      <c r="BN41" s="93">
        <v>7.11</v>
      </c>
      <c r="BO41" s="93">
        <v>117.2</v>
      </c>
      <c r="BP41" s="93">
        <v>39.3</v>
      </c>
      <c r="BQ41" s="93">
        <v>6.52</v>
      </c>
      <c r="BR41" s="93">
        <v>122.3</v>
      </c>
      <c r="BS41" s="93">
        <v>40</v>
      </c>
      <c r="BT41" s="93">
        <v>6.41</v>
      </c>
      <c r="BU41" s="93">
        <v>127.8</v>
      </c>
      <c r="BV41" s="93">
        <v>57.1</v>
      </c>
      <c r="BW41" s="93">
        <v>4.49</v>
      </c>
      <c r="BX41" s="93">
        <v>140.9</v>
      </c>
    </row>
    <row r="42" spans="1:76" ht="12.75">
      <c r="A42" s="41" t="s">
        <v>249</v>
      </c>
      <c r="B42" s="45" t="s">
        <v>4</v>
      </c>
      <c r="C42" s="91">
        <v>11</v>
      </c>
      <c r="D42" s="41" t="s">
        <v>250</v>
      </c>
      <c r="E42" s="45" t="s">
        <v>251</v>
      </c>
      <c r="F42" s="45" t="s">
        <v>33</v>
      </c>
      <c r="G42" s="45" t="s">
        <v>3</v>
      </c>
      <c r="I42" s="92">
        <v>73.56</v>
      </c>
      <c r="J42" s="93">
        <v>36</v>
      </c>
      <c r="K42" s="93">
        <v>101.6</v>
      </c>
      <c r="L42" s="94">
        <v>2110</v>
      </c>
      <c r="M42" s="92">
        <v>5.87</v>
      </c>
      <c r="N42" s="95">
        <v>388</v>
      </c>
      <c r="P42" s="93">
        <v>36</v>
      </c>
      <c r="Q42" s="93">
        <v>32.3</v>
      </c>
      <c r="R42" s="93">
        <v>3.27</v>
      </c>
      <c r="S42" s="93">
        <v>48.6</v>
      </c>
      <c r="T42" s="93">
        <v>24.4</v>
      </c>
      <c r="U42" s="93">
        <v>4.32</v>
      </c>
      <c r="V42" s="93">
        <v>54.7</v>
      </c>
      <c r="W42" s="93">
        <v>21.9</v>
      </c>
      <c r="X42" s="93">
        <v>4.82</v>
      </c>
      <c r="Y42" s="93">
        <v>59.4</v>
      </c>
      <c r="Z42" s="93">
        <v>20.3</v>
      </c>
      <c r="AA42" s="93">
        <v>5.19</v>
      </c>
      <c r="AB42" s="93">
        <v>63.3</v>
      </c>
      <c r="AC42" s="93">
        <v>22.5</v>
      </c>
      <c r="AD42" s="93">
        <v>4.7</v>
      </c>
      <c r="AE42" s="93">
        <v>66.4</v>
      </c>
      <c r="AF42" s="93">
        <v>14.9</v>
      </c>
      <c r="AG42" s="93">
        <v>7.06</v>
      </c>
      <c r="AH42" s="93">
        <v>68.1</v>
      </c>
      <c r="AI42" s="93">
        <v>14.1</v>
      </c>
      <c r="AJ42" s="93">
        <v>7.49</v>
      </c>
      <c r="AK42" s="93">
        <v>69.6</v>
      </c>
      <c r="AL42" s="93">
        <v>13.2</v>
      </c>
      <c r="AM42" s="93">
        <v>7.97</v>
      </c>
      <c r="AN42" s="93">
        <v>71</v>
      </c>
      <c r="AO42" s="93">
        <v>13.2</v>
      </c>
      <c r="AP42" s="93">
        <v>8.01</v>
      </c>
      <c r="AQ42" s="93">
        <v>72.3</v>
      </c>
      <c r="AR42" s="93">
        <v>13</v>
      </c>
      <c r="AS42" s="93">
        <v>8.15</v>
      </c>
      <c r="AT42" s="93">
        <v>73.6</v>
      </c>
      <c r="AU42" s="93">
        <v>12.8</v>
      </c>
      <c r="AV42" s="93">
        <v>8.24</v>
      </c>
      <c r="AW42" s="93">
        <v>74.9</v>
      </c>
      <c r="AX42" s="93">
        <v>12.9</v>
      </c>
      <c r="AY42" s="93">
        <v>8.16</v>
      </c>
      <c r="AZ42" s="93">
        <v>76.1</v>
      </c>
      <c r="BA42" s="93">
        <v>13.2</v>
      </c>
      <c r="BB42" s="93">
        <v>8</v>
      </c>
      <c r="BC42" s="93">
        <v>77.4</v>
      </c>
      <c r="BD42" s="93">
        <v>13.4</v>
      </c>
      <c r="BE42" s="93">
        <v>7.87</v>
      </c>
      <c r="BF42" s="93">
        <v>78.7</v>
      </c>
      <c r="BG42" s="93">
        <v>13.5</v>
      </c>
      <c r="BH42" s="93">
        <v>7.82</v>
      </c>
      <c r="BI42" s="93">
        <v>80</v>
      </c>
      <c r="BJ42" s="93">
        <v>14.2</v>
      </c>
      <c r="BK42" s="93">
        <v>7.44</v>
      </c>
      <c r="BL42" s="93">
        <v>81.4</v>
      </c>
      <c r="BM42" s="93">
        <v>14.5</v>
      </c>
      <c r="BN42" s="93">
        <v>7.26</v>
      </c>
      <c r="BO42" s="93">
        <v>82.8</v>
      </c>
      <c r="BP42" s="93">
        <v>16.6</v>
      </c>
      <c r="BQ42" s="93">
        <v>6.35</v>
      </c>
      <c r="BR42" s="93">
        <v>84.4</v>
      </c>
      <c r="BS42" s="93">
        <v>19.5</v>
      </c>
      <c r="BT42" s="93">
        <v>5.4</v>
      </c>
      <c r="BU42" s="93">
        <v>86.4</v>
      </c>
      <c r="BV42" s="93">
        <v>38.9</v>
      </c>
      <c r="BW42" s="93">
        <v>2.71</v>
      </c>
      <c r="BX42" s="93">
        <v>101.6</v>
      </c>
    </row>
    <row r="43" spans="1:76" ht="12.75">
      <c r="A43" s="41" t="s">
        <v>249</v>
      </c>
      <c r="B43" s="45" t="s">
        <v>4</v>
      </c>
      <c r="C43" s="91">
        <v>183</v>
      </c>
      <c r="D43" s="41" t="s">
        <v>252</v>
      </c>
      <c r="E43" s="45" t="s">
        <v>253</v>
      </c>
      <c r="F43" s="45" t="s">
        <v>33</v>
      </c>
      <c r="G43" s="45" t="s">
        <v>3</v>
      </c>
      <c r="I43" s="92">
        <v>80.47</v>
      </c>
      <c r="J43" s="93">
        <v>33.5</v>
      </c>
      <c r="K43" s="93">
        <v>190.3</v>
      </c>
      <c r="L43" s="94">
        <v>3520</v>
      </c>
      <c r="M43" s="92">
        <v>3.79</v>
      </c>
      <c r="N43" s="95">
        <v>63</v>
      </c>
      <c r="P43" s="93">
        <v>33.5</v>
      </c>
      <c r="Q43" s="93">
        <v>72</v>
      </c>
      <c r="R43" s="93">
        <v>2.45</v>
      </c>
      <c r="S43" s="93">
        <v>54</v>
      </c>
      <c r="T43" s="93">
        <v>59.4</v>
      </c>
      <c r="U43" s="93">
        <v>2.96</v>
      </c>
      <c r="V43" s="93">
        <v>67.5</v>
      </c>
      <c r="W43" s="93">
        <v>59.7</v>
      </c>
      <c r="X43" s="93">
        <v>2.95</v>
      </c>
      <c r="Y43" s="93">
        <v>80.8</v>
      </c>
      <c r="Z43" s="93">
        <v>58</v>
      </c>
      <c r="AA43" s="93">
        <v>3.03</v>
      </c>
      <c r="AB43" s="93">
        <v>93.7</v>
      </c>
      <c r="AC43" s="93">
        <v>66.9</v>
      </c>
      <c r="AD43" s="93">
        <v>2.63</v>
      </c>
      <c r="AE43" s="93">
        <v>111.2</v>
      </c>
      <c r="AF43" s="93">
        <v>56.6</v>
      </c>
      <c r="AG43" s="93">
        <v>3.11</v>
      </c>
      <c r="AH43" s="93">
        <v>121.9</v>
      </c>
      <c r="AI43" s="93">
        <v>49.6</v>
      </c>
      <c r="AJ43" s="93">
        <v>3.55</v>
      </c>
      <c r="AK43" s="93">
        <v>130.3</v>
      </c>
      <c r="AL43" s="93">
        <v>57.1</v>
      </c>
      <c r="AM43" s="93">
        <v>3.08</v>
      </c>
      <c r="AN43" s="93">
        <v>142.2</v>
      </c>
      <c r="AO43" s="93">
        <v>61</v>
      </c>
      <c r="AP43" s="93">
        <v>2.88</v>
      </c>
      <c r="AQ43" s="93">
        <v>149.7</v>
      </c>
      <c r="AR43" s="93">
        <v>35.6</v>
      </c>
      <c r="AS43" s="93">
        <v>4.95</v>
      </c>
      <c r="AT43" s="93">
        <v>152.7</v>
      </c>
      <c r="AU43" s="93">
        <v>32.1</v>
      </c>
      <c r="AV43" s="93">
        <v>5.48</v>
      </c>
      <c r="AW43" s="93">
        <v>155.1</v>
      </c>
      <c r="AX43" s="93">
        <v>31</v>
      </c>
      <c r="AY43" s="93">
        <v>5.68</v>
      </c>
      <c r="AZ43" s="93">
        <v>157.4</v>
      </c>
      <c r="BA43" s="93">
        <v>30</v>
      </c>
      <c r="BB43" s="93">
        <v>5.86</v>
      </c>
      <c r="BC43" s="93">
        <v>159.7</v>
      </c>
      <c r="BD43" s="93">
        <v>31</v>
      </c>
      <c r="BE43" s="93">
        <v>5.67</v>
      </c>
      <c r="BF43" s="93">
        <v>162.2</v>
      </c>
      <c r="BG43" s="93">
        <v>31.3</v>
      </c>
      <c r="BH43" s="93">
        <v>5.62</v>
      </c>
      <c r="BI43" s="93">
        <v>164.7</v>
      </c>
      <c r="BJ43" s="93">
        <v>31.7</v>
      </c>
      <c r="BK43" s="93">
        <v>5.56</v>
      </c>
      <c r="BL43" s="93">
        <v>167.4</v>
      </c>
      <c r="BM43" s="93">
        <v>32.6</v>
      </c>
      <c r="BN43" s="93">
        <v>5.4</v>
      </c>
      <c r="BO43" s="93">
        <v>170.2</v>
      </c>
      <c r="BP43" s="93">
        <v>35.6</v>
      </c>
      <c r="BQ43" s="93">
        <v>4.94</v>
      </c>
      <c r="BR43" s="93">
        <v>173.4</v>
      </c>
      <c r="BS43" s="93">
        <v>38.5</v>
      </c>
      <c r="BT43" s="93">
        <v>4.57</v>
      </c>
      <c r="BU43" s="93">
        <v>177.2</v>
      </c>
      <c r="BV43" s="93">
        <v>59.4</v>
      </c>
      <c r="BW43" s="93">
        <v>2.96</v>
      </c>
      <c r="BX43" s="93">
        <v>190.3</v>
      </c>
    </row>
    <row r="44" spans="1:76" ht="12.75">
      <c r="A44" s="41" t="s">
        <v>254</v>
      </c>
      <c r="B44" s="45" t="s">
        <v>6</v>
      </c>
      <c r="C44" s="91">
        <v>321</v>
      </c>
      <c r="D44" s="41" t="s">
        <v>255</v>
      </c>
      <c r="E44" s="45" t="s">
        <v>256</v>
      </c>
      <c r="F44" s="45" t="s">
        <v>33</v>
      </c>
      <c r="G44" s="45" t="s">
        <v>3</v>
      </c>
      <c r="I44" s="92">
        <v>89.87</v>
      </c>
      <c r="J44" s="93">
        <v>20</v>
      </c>
      <c r="K44" s="93">
        <v>153.5</v>
      </c>
      <c r="L44" s="94">
        <v>3630</v>
      </c>
      <c r="M44" s="92">
        <v>6.72</v>
      </c>
      <c r="N44" s="95">
        <v>963</v>
      </c>
      <c r="P44" s="93">
        <v>20</v>
      </c>
      <c r="Q44" s="93">
        <v>43.3</v>
      </c>
      <c r="R44" s="93">
        <v>4.19</v>
      </c>
      <c r="S44" s="93">
        <v>38.6</v>
      </c>
      <c r="T44" s="93">
        <v>34.1</v>
      </c>
      <c r="U44" s="93">
        <v>5.32</v>
      </c>
      <c r="V44" s="93">
        <v>49.1</v>
      </c>
      <c r="W44" s="93">
        <v>35.1</v>
      </c>
      <c r="X44" s="93">
        <v>5.18</v>
      </c>
      <c r="Y44" s="93">
        <v>60.2</v>
      </c>
      <c r="Z44" s="93">
        <v>33.7</v>
      </c>
      <c r="AA44" s="93">
        <v>5.38</v>
      </c>
      <c r="AB44" s="93">
        <v>70.3</v>
      </c>
      <c r="AC44" s="93">
        <v>32</v>
      </c>
      <c r="AD44" s="93">
        <v>5.68</v>
      </c>
      <c r="AE44" s="93">
        <v>79.4</v>
      </c>
      <c r="AF44" s="93">
        <v>31.9</v>
      </c>
      <c r="AG44" s="93">
        <v>5.69</v>
      </c>
      <c r="AH44" s="93">
        <v>88.4</v>
      </c>
      <c r="AI44" s="93">
        <v>31.9</v>
      </c>
      <c r="AJ44" s="93">
        <v>5.69</v>
      </c>
      <c r="AK44" s="93">
        <v>97.4</v>
      </c>
      <c r="AL44" s="93">
        <v>28</v>
      </c>
      <c r="AM44" s="93">
        <v>6.49</v>
      </c>
      <c r="AN44" s="93">
        <v>102.9</v>
      </c>
      <c r="AO44" s="93">
        <v>22.1</v>
      </c>
      <c r="AP44" s="93">
        <v>8.21</v>
      </c>
      <c r="AQ44" s="93">
        <v>106.5</v>
      </c>
      <c r="AR44" s="93">
        <v>21.3</v>
      </c>
      <c r="AS44" s="93">
        <v>8.51</v>
      </c>
      <c r="AT44" s="93">
        <v>109.7</v>
      </c>
      <c r="AU44" s="93">
        <v>20.2</v>
      </c>
      <c r="AV44" s="93">
        <v>8.97</v>
      </c>
      <c r="AW44" s="93">
        <v>112.5</v>
      </c>
      <c r="AX44" s="93">
        <v>19.6</v>
      </c>
      <c r="AY44" s="93">
        <v>9.25</v>
      </c>
      <c r="AZ44" s="93">
        <v>115.1</v>
      </c>
      <c r="BA44" s="93">
        <v>19.4</v>
      </c>
      <c r="BB44" s="93">
        <v>9.34</v>
      </c>
      <c r="BC44" s="93">
        <v>117.7</v>
      </c>
      <c r="BD44" s="93">
        <v>19.9</v>
      </c>
      <c r="BE44" s="93">
        <v>9.13</v>
      </c>
      <c r="BF44" s="93">
        <v>120.4</v>
      </c>
      <c r="BG44" s="93">
        <v>19.9</v>
      </c>
      <c r="BH44" s="93">
        <v>9.13</v>
      </c>
      <c r="BI44" s="93">
        <v>123.1</v>
      </c>
      <c r="BJ44" s="93">
        <v>19.9</v>
      </c>
      <c r="BK44" s="93">
        <v>9.12</v>
      </c>
      <c r="BL44" s="93">
        <v>125.9</v>
      </c>
      <c r="BM44" s="93">
        <v>20.8</v>
      </c>
      <c r="BN44" s="93">
        <v>8.73</v>
      </c>
      <c r="BO44" s="93">
        <v>128.9</v>
      </c>
      <c r="BP44" s="93">
        <v>21.7</v>
      </c>
      <c r="BQ44" s="93">
        <v>8.37</v>
      </c>
      <c r="BR44" s="93">
        <v>132.1</v>
      </c>
      <c r="BS44" s="93">
        <v>22.8</v>
      </c>
      <c r="BT44" s="93">
        <v>7.96</v>
      </c>
      <c r="BU44" s="93">
        <v>135.7</v>
      </c>
      <c r="BV44" s="93">
        <v>42.3</v>
      </c>
      <c r="BW44" s="93">
        <v>4.29</v>
      </c>
      <c r="BX44" s="93">
        <v>153.5</v>
      </c>
    </row>
    <row r="45" spans="1:76" ht="12.75">
      <c r="A45" s="41" t="s">
        <v>257</v>
      </c>
      <c r="B45" s="45" t="s">
        <v>6</v>
      </c>
      <c r="C45" s="91">
        <v>378</v>
      </c>
      <c r="D45" s="41" t="s">
        <v>258</v>
      </c>
      <c r="E45" s="45" t="s">
        <v>259</v>
      </c>
      <c r="F45" s="45" t="s">
        <v>33</v>
      </c>
      <c r="G45" s="45" t="s">
        <v>3</v>
      </c>
      <c r="I45" s="92">
        <v>90.81</v>
      </c>
      <c r="J45" s="93">
        <v>28.3</v>
      </c>
      <c r="K45" s="93">
        <v>109.7</v>
      </c>
      <c r="L45" s="94">
        <v>2570</v>
      </c>
      <c r="M45" s="92">
        <v>8.16</v>
      </c>
      <c r="N45" s="95">
        <v>745</v>
      </c>
      <c r="P45" s="93">
        <v>28.3</v>
      </c>
      <c r="Q45" s="93">
        <v>26.9</v>
      </c>
      <c r="R45" s="93">
        <v>4.77</v>
      </c>
      <c r="S45" s="93">
        <v>43.2</v>
      </c>
      <c r="T45" s="93">
        <v>18.7</v>
      </c>
      <c r="U45" s="93">
        <v>6.89</v>
      </c>
      <c r="V45" s="93">
        <v>47.6</v>
      </c>
      <c r="W45" s="93">
        <v>16.1</v>
      </c>
      <c r="X45" s="93">
        <v>7.96</v>
      </c>
      <c r="Y45" s="93">
        <v>50.6</v>
      </c>
      <c r="Z45" s="93">
        <v>15</v>
      </c>
      <c r="AA45" s="93">
        <v>8.57</v>
      </c>
      <c r="AB45" s="93">
        <v>53.1</v>
      </c>
      <c r="AC45" s="93">
        <v>13.9</v>
      </c>
      <c r="AD45" s="93">
        <v>9.25</v>
      </c>
      <c r="AE45" s="93">
        <v>55.3</v>
      </c>
      <c r="AF45" s="93">
        <v>13.6</v>
      </c>
      <c r="AG45" s="93">
        <v>9.44</v>
      </c>
      <c r="AH45" s="93">
        <v>57.3</v>
      </c>
      <c r="AI45" s="93">
        <v>12.8</v>
      </c>
      <c r="AJ45" s="93">
        <v>10.01</v>
      </c>
      <c r="AK45" s="93">
        <v>59.1</v>
      </c>
      <c r="AL45" s="93">
        <v>12.6</v>
      </c>
      <c r="AM45" s="93">
        <v>10.22</v>
      </c>
      <c r="AN45" s="93">
        <v>60.7</v>
      </c>
      <c r="AO45" s="93">
        <v>12.5</v>
      </c>
      <c r="AP45" s="93">
        <v>10.31</v>
      </c>
      <c r="AQ45" s="93">
        <v>62.3</v>
      </c>
      <c r="AR45" s="93">
        <v>12</v>
      </c>
      <c r="AS45" s="93">
        <v>10.75</v>
      </c>
      <c r="AT45" s="93">
        <v>63.8</v>
      </c>
      <c r="AU45" s="93">
        <v>11.9</v>
      </c>
      <c r="AV45" s="93">
        <v>10.79</v>
      </c>
      <c r="AW45" s="93">
        <v>65.3</v>
      </c>
      <c r="AX45" s="93">
        <v>12</v>
      </c>
      <c r="AY45" s="93">
        <v>10.68</v>
      </c>
      <c r="AZ45" s="93">
        <v>66.7</v>
      </c>
      <c r="BA45" s="93">
        <v>11.8</v>
      </c>
      <c r="BB45" s="93">
        <v>10.87</v>
      </c>
      <c r="BC45" s="93">
        <v>68.1</v>
      </c>
      <c r="BD45" s="93">
        <v>12.5</v>
      </c>
      <c r="BE45" s="93">
        <v>10.29</v>
      </c>
      <c r="BF45" s="93">
        <v>69.7</v>
      </c>
      <c r="BG45" s="93">
        <v>12.3</v>
      </c>
      <c r="BH45" s="93">
        <v>10.44</v>
      </c>
      <c r="BI45" s="93">
        <v>71.1</v>
      </c>
      <c r="BJ45" s="93">
        <v>12.9</v>
      </c>
      <c r="BK45" s="93">
        <v>9.98</v>
      </c>
      <c r="BL45" s="93">
        <v>72.7</v>
      </c>
      <c r="BM45" s="93">
        <v>16.9</v>
      </c>
      <c r="BN45" s="93">
        <v>7.62</v>
      </c>
      <c r="BO45" s="93">
        <v>75.1</v>
      </c>
      <c r="BP45" s="93">
        <v>16.5</v>
      </c>
      <c r="BQ45" s="93">
        <v>7.78</v>
      </c>
      <c r="BR45" s="93">
        <v>78.3</v>
      </c>
      <c r="BS45" s="93">
        <v>20.2</v>
      </c>
      <c r="BT45" s="93">
        <v>6.36</v>
      </c>
      <c r="BU45" s="93">
        <v>83.5</v>
      </c>
      <c r="BV45" s="93">
        <v>33.8</v>
      </c>
      <c r="BW45" s="93">
        <v>3.8</v>
      </c>
      <c r="BX45" s="93">
        <v>109.7</v>
      </c>
    </row>
    <row r="46" spans="1:76" ht="12.75">
      <c r="A46" s="41" t="s">
        <v>257</v>
      </c>
      <c r="B46" s="45" t="s">
        <v>6</v>
      </c>
      <c r="C46" s="91">
        <v>378</v>
      </c>
      <c r="D46" s="41" t="s">
        <v>260</v>
      </c>
      <c r="E46" s="45" t="s">
        <v>261</v>
      </c>
      <c r="F46" s="45" t="s">
        <v>33</v>
      </c>
      <c r="G46" s="45" t="s">
        <v>3</v>
      </c>
      <c r="I46" s="92">
        <v>90.21</v>
      </c>
      <c r="J46" s="93">
        <v>13.6</v>
      </c>
      <c r="K46" s="93">
        <v>231.1</v>
      </c>
      <c r="L46" s="94">
        <v>8160</v>
      </c>
      <c r="M46" s="92">
        <v>5.85</v>
      </c>
      <c r="N46" s="95">
        <v>870</v>
      </c>
      <c r="P46" s="93">
        <v>13.6</v>
      </c>
      <c r="Q46" s="93">
        <v>172.5</v>
      </c>
      <c r="R46" s="93">
        <v>2.37</v>
      </c>
      <c r="S46" s="93">
        <v>65.2</v>
      </c>
      <c r="T46" s="93">
        <v>180.5</v>
      </c>
      <c r="U46" s="93">
        <v>2.26</v>
      </c>
      <c r="V46" s="93">
        <v>124</v>
      </c>
      <c r="W46" s="93">
        <v>107.8</v>
      </c>
      <c r="X46" s="93">
        <v>3.79</v>
      </c>
      <c r="Y46" s="93">
        <v>143.2</v>
      </c>
      <c r="Z46" s="93">
        <v>65.3</v>
      </c>
      <c r="AA46" s="93">
        <v>6.25</v>
      </c>
      <c r="AB46" s="93">
        <v>148.5</v>
      </c>
      <c r="AC46" s="93">
        <v>55.4</v>
      </c>
      <c r="AD46" s="93">
        <v>7.36</v>
      </c>
      <c r="AE46" s="93">
        <v>152.2</v>
      </c>
      <c r="AF46" s="93">
        <v>49.8</v>
      </c>
      <c r="AG46" s="93">
        <v>8.19</v>
      </c>
      <c r="AH46" s="93">
        <v>155.5</v>
      </c>
      <c r="AI46" s="93">
        <v>48.8</v>
      </c>
      <c r="AJ46" s="93">
        <v>8.36</v>
      </c>
      <c r="AK46" s="93">
        <v>158.5</v>
      </c>
      <c r="AL46" s="93">
        <v>46.5</v>
      </c>
      <c r="AM46" s="93">
        <v>8.77</v>
      </c>
      <c r="AN46" s="93">
        <v>161.4</v>
      </c>
      <c r="AO46" s="93">
        <v>46.9</v>
      </c>
      <c r="AP46" s="93">
        <v>8.7</v>
      </c>
      <c r="AQ46" s="93">
        <v>164.2</v>
      </c>
      <c r="AR46" s="93">
        <v>45.4</v>
      </c>
      <c r="AS46" s="93">
        <v>8.98</v>
      </c>
      <c r="AT46" s="93">
        <v>167</v>
      </c>
      <c r="AU46" s="93">
        <v>45.8</v>
      </c>
      <c r="AV46" s="93">
        <v>8.9</v>
      </c>
      <c r="AW46" s="93">
        <v>169.8</v>
      </c>
      <c r="AX46" s="93">
        <v>45.6</v>
      </c>
      <c r="AY46" s="93">
        <v>8.95</v>
      </c>
      <c r="AZ46" s="93">
        <v>172.6</v>
      </c>
      <c r="BA46" s="93">
        <v>45.5</v>
      </c>
      <c r="BB46" s="93">
        <v>8.96</v>
      </c>
      <c r="BC46" s="93">
        <v>175.4</v>
      </c>
      <c r="BD46" s="93">
        <v>46.5</v>
      </c>
      <c r="BE46" s="93">
        <v>8.78</v>
      </c>
      <c r="BF46" s="93">
        <v>178.3</v>
      </c>
      <c r="BG46" s="93">
        <v>47.5</v>
      </c>
      <c r="BH46" s="93">
        <v>8.58</v>
      </c>
      <c r="BI46" s="93">
        <v>181.4</v>
      </c>
      <c r="BJ46" s="93">
        <v>47.3</v>
      </c>
      <c r="BK46" s="93">
        <v>8.63</v>
      </c>
      <c r="BL46" s="93">
        <v>184.4</v>
      </c>
      <c r="BM46" s="93">
        <v>48.9</v>
      </c>
      <c r="BN46" s="93">
        <v>8.34</v>
      </c>
      <c r="BO46" s="93">
        <v>187.7</v>
      </c>
      <c r="BP46" s="93">
        <v>53</v>
      </c>
      <c r="BQ46" s="93">
        <v>7.7</v>
      </c>
      <c r="BR46" s="93">
        <v>191.3</v>
      </c>
      <c r="BS46" s="93">
        <v>61.4</v>
      </c>
      <c r="BT46" s="93">
        <v>6.64</v>
      </c>
      <c r="BU46" s="93">
        <v>196.3</v>
      </c>
      <c r="BV46" s="93">
        <v>134.3</v>
      </c>
      <c r="BW46" s="93">
        <v>3.04</v>
      </c>
      <c r="BX46" s="93">
        <v>231.1</v>
      </c>
    </row>
    <row r="47" spans="1:76" ht="12.75">
      <c r="A47" s="41" t="s">
        <v>262</v>
      </c>
      <c r="B47" s="45" t="s">
        <v>6</v>
      </c>
      <c r="C47" s="91">
        <v>29</v>
      </c>
      <c r="D47" s="41" t="s">
        <v>263</v>
      </c>
      <c r="E47" s="45" t="s">
        <v>264</v>
      </c>
      <c r="F47" s="45" t="s">
        <v>33</v>
      </c>
      <c r="G47" s="45" t="s">
        <v>3</v>
      </c>
      <c r="I47" s="41">
        <v>77.46</v>
      </c>
      <c r="J47" s="97">
        <v>33.5</v>
      </c>
      <c r="K47" s="97">
        <v>245.2</v>
      </c>
      <c r="L47" s="94">
        <v>7040</v>
      </c>
      <c r="M47" s="92">
        <v>2.92</v>
      </c>
      <c r="N47" s="95">
        <v>75</v>
      </c>
      <c r="P47" s="97">
        <v>33.5</v>
      </c>
      <c r="Q47" s="97">
        <v>193.1</v>
      </c>
      <c r="R47" s="97">
        <v>1.82</v>
      </c>
      <c r="S47" s="97">
        <v>63.6</v>
      </c>
      <c r="T47" s="97">
        <v>140.3</v>
      </c>
      <c r="U47" s="97">
        <v>2.51</v>
      </c>
      <c r="V47" s="97">
        <v>75.7</v>
      </c>
      <c r="W47" s="97">
        <v>123.7</v>
      </c>
      <c r="X47" s="97">
        <v>2.85</v>
      </c>
      <c r="Y47" s="97">
        <v>85</v>
      </c>
      <c r="Z47" s="97">
        <v>117.1</v>
      </c>
      <c r="AA47" s="97">
        <v>3.01</v>
      </c>
      <c r="AB47" s="97">
        <v>93.4</v>
      </c>
      <c r="AC47" s="97">
        <v>100.2</v>
      </c>
      <c r="AD47" s="97">
        <v>3.51</v>
      </c>
      <c r="AE47" s="97">
        <v>99.3</v>
      </c>
      <c r="AF47" s="97">
        <v>94.7</v>
      </c>
      <c r="AG47" s="97">
        <v>3.72</v>
      </c>
      <c r="AH47" s="97">
        <v>104.5</v>
      </c>
      <c r="AI47" s="97">
        <v>87.8</v>
      </c>
      <c r="AJ47" s="97">
        <v>4.01</v>
      </c>
      <c r="AK47" s="97">
        <v>109.2</v>
      </c>
      <c r="AL47" s="97">
        <v>89.2</v>
      </c>
      <c r="AM47" s="97">
        <v>3.95</v>
      </c>
      <c r="AN47" s="97">
        <v>113.9</v>
      </c>
      <c r="AO47" s="97">
        <v>88.9</v>
      </c>
      <c r="AP47" s="97">
        <v>3.96</v>
      </c>
      <c r="AQ47" s="97">
        <v>118.6</v>
      </c>
      <c r="AR47" s="97">
        <v>89.7</v>
      </c>
      <c r="AS47" s="97">
        <v>3.95</v>
      </c>
      <c r="AT47" s="97">
        <v>123.2</v>
      </c>
      <c r="AU47" s="97">
        <v>88.9</v>
      </c>
      <c r="AV47" s="97">
        <v>3.96</v>
      </c>
      <c r="AW47" s="97">
        <v>127.8</v>
      </c>
      <c r="AX47" s="97">
        <v>91.4</v>
      </c>
      <c r="AY47" s="97">
        <v>3.85</v>
      </c>
      <c r="AZ47" s="97">
        <v>132.7</v>
      </c>
      <c r="BA47" s="97">
        <v>95.3</v>
      </c>
      <c r="BB47" s="97">
        <v>3.69</v>
      </c>
      <c r="BC47" s="97">
        <v>138</v>
      </c>
      <c r="BD47" s="97">
        <v>102.6</v>
      </c>
      <c r="BE47" s="97">
        <v>3.43</v>
      </c>
      <c r="BF47" s="97">
        <v>144.1</v>
      </c>
      <c r="BG47" s="97">
        <v>144.2</v>
      </c>
      <c r="BH47" s="97">
        <v>2.44</v>
      </c>
      <c r="BI47" s="97">
        <v>156.2</v>
      </c>
      <c r="BJ47" s="97">
        <v>132.6</v>
      </c>
      <c r="BK47" s="97">
        <v>2.65</v>
      </c>
      <c r="BL47" s="97">
        <v>168.1</v>
      </c>
      <c r="BM47" s="97">
        <v>142.8</v>
      </c>
      <c r="BN47" s="97">
        <v>2.47</v>
      </c>
      <c r="BO47" s="97">
        <v>183</v>
      </c>
      <c r="BP47" s="97">
        <v>151.3</v>
      </c>
      <c r="BQ47" s="97">
        <v>2.33</v>
      </c>
      <c r="BR47" s="97">
        <v>200.6</v>
      </c>
      <c r="BS47" s="97">
        <v>154.1</v>
      </c>
      <c r="BT47" s="97">
        <v>2.28</v>
      </c>
      <c r="BU47" s="97">
        <v>217.5</v>
      </c>
      <c r="BV47" s="97">
        <v>185.4</v>
      </c>
      <c r="BW47" s="97">
        <v>1.9</v>
      </c>
      <c r="BX47" s="97">
        <v>245.2</v>
      </c>
    </row>
    <row r="48" spans="1:76" ht="12.75">
      <c r="A48" s="41" t="s">
        <v>262</v>
      </c>
      <c r="B48" s="45" t="s">
        <v>4</v>
      </c>
      <c r="C48" s="91">
        <v>146</v>
      </c>
      <c r="D48" s="41" t="s">
        <v>231</v>
      </c>
      <c r="E48" s="45" t="s">
        <v>265</v>
      </c>
      <c r="F48" s="45" t="s">
        <v>33</v>
      </c>
      <c r="G48" s="45" t="s">
        <v>3</v>
      </c>
      <c r="I48" s="41">
        <v>85.52</v>
      </c>
      <c r="J48" s="97">
        <v>20.4</v>
      </c>
      <c r="K48" s="97">
        <v>274.6</v>
      </c>
      <c r="L48" s="94">
        <v>10000</v>
      </c>
      <c r="M48" s="92">
        <v>3.67</v>
      </c>
      <c r="N48" s="95">
        <v>994</v>
      </c>
      <c r="P48" s="97">
        <v>20.4</v>
      </c>
      <c r="Q48" s="97">
        <v>256.8</v>
      </c>
      <c r="R48" s="97">
        <v>1.95</v>
      </c>
      <c r="S48" s="97">
        <v>59.6</v>
      </c>
      <c r="T48" s="97">
        <v>206</v>
      </c>
      <c r="U48" s="97">
        <v>2.43</v>
      </c>
      <c r="V48" s="97">
        <v>81.6</v>
      </c>
      <c r="W48" s="97">
        <v>197.9</v>
      </c>
      <c r="X48" s="97">
        <v>2.53</v>
      </c>
      <c r="Y48" s="97">
        <v>103.2</v>
      </c>
      <c r="Z48" s="97">
        <v>154.6</v>
      </c>
      <c r="AA48" s="97">
        <v>3.23</v>
      </c>
      <c r="AB48" s="97">
        <v>115.7</v>
      </c>
      <c r="AC48" s="97">
        <v>106.9</v>
      </c>
      <c r="AD48" s="97">
        <v>4.68</v>
      </c>
      <c r="AE48" s="97">
        <v>121.8</v>
      </c>
      <c r="AF48" s="97">
        <v>98</v>
      </c>
      <c r="AG48" s="97">
        <v>5.1</v>
      </c>
      <c r="AH48" s="97">
        <v>127</v>
      </c>
      <c r="AI48" s="97">
        <v>94.8</v>
      </c>
      <c r="AJ48" s="97">
        <v>5.27</v>
      </c>
      <c r="AK48" s="97">
        <v>132</v>
      </c>
      <c r="AL48" s="97">
        <v>92.4</v>
      </c>
      <c r="AM48" s="97">
        <v>5.41</v>
      </c>
      <c r="AN48" s="97">
        <v>136.8</v>
      </c>
      <c r="AO48" s="97">
        <v>96</v>
      </c>
      <c r="AP48" s="97">
        <v>5.21</v>
      </c>
      <c r="AQ48" s="97">
        <v>142</v>
      </c>
      <c r="AR48" s="97">
        <v>98.1</v>
      </c>
      <c r="AS48" s="97">
        <v>5.1</v>
      </c>
      <c r="AT48" s="97">
        <v>147.5</v>
      </c>
      <c r="AU48" s="97">
        <v>97.3</v>
      </c>
      <c r="AV48" s="97">
        <v>5.14</v>
      </c>
      <c r="AW48" s="97">
        <v>153.1</v>
      </c>
      <c r="AX48" s="97">
        <v>101.3</v>
      </c>
      <c r="AY48" s="97">
        <v>4.94</v>
      </c>
      <c r="AZ48" s="97">
        <v>159.1</v>
      </c>
      <c r="BA48" s="97">
        <v>100.5</v>
      </c>
      <c r="BB48" s="97">
        <v>4.97</v>
      </c>
      <c r="BC48" s="97">
        <v>165.1</v>
      </c>
      <c r="BD48" s="97">
        <v>103.7</v>
      </c>
      <c r="BE48" s="97">
        <v>4.82</v>
      </c>
      <c r="BF48" s="97">
        <v>171.5</v>
      </c>
      <c r="BG48" s="97">
        <v>111</v>
      </c>
      <c r="BH48" s="97">
        <v>4.5</v>
      </c>
      <c r="BI48" s="97">
        <v>178.6</v>
      </c>
      <c r="BJ48" s="97">
        <v>143.2</v>
      </c>
      <c r="BK48" s="97">
        <v>3.49</v>
      </c>
      <c r="BL48" s="97">
        <v>191.4</v>
      </c>
      <c r="BM48" s="97">
        <v>151.3</v>
      </c>
      <c r="BN48" s="97">
        <v>3.31</v>
      </c>
      <c r="BO48" s="97">
        <v>207.3</v>
      </c>
      <c r="BP48" s="97">
        <v>148</v>
      </c>
      <c r="BQ48" s="97">
        <v>3.38</v>
      </c>
      <c r="BR48" s="97">
        <v>223.3</v>
      </c>
      <c r="BS48" s="97">
        <v>159.3</v>
      </c>
      <c r="BT48" s="97">
        <v>3.14</v>
      </c>
      <c r="BU48" s="97">
        <v>240.8</v>
      </c>
      <c r="BV48" s="97">
        <v>205.3</v>
      </c>
      <c r="BW48" s="97">
        <v>2.44</v>
      </c>
      <c r="BX48" s="97">
        <v>274.6</v>
      </c>
    </row>
    <row r="49" spans="1:124" s="16" customFormat="1" ht="12.75">
      <c r="A49" s="100" t="s">
        <v>262</v>
      </c>
      <c r="B49" s="101" t="s">
        <v>4</v>
      </c>
      <c r="C49" s="102">
        <v>296</v>
      </c>
      <c r="D49" s="100" t="s">
        <v>231</v>
      </c>
      <c r="E49" s="101" t="s">
        <v>266</v>
      </c>
      <c r="F49" s="45" t="s">
        <v>33</v>
      </c>
      <c r="G49" s="101" t="s">
        <v>3</v>
      </c>
      <c r="H49" s="100"/>
      <c r="I49" s="103">
        <v>77.38</v>
      </c>
      <c r="J49" s="104">
        <v>34.5</v>
      </c>
      <c r="K49" s="104">
        <v>226.2</v>
      </c>
      <c r="L49" s="105">
        <v>17800</v>
      </c>
      <c r="M49" s="103">
        <v>6.41</v>
      </c>
      <c r="N49" s="106">
        <v>157</v>
      </c>
      <c r="O49" s="107"/>
      <c r="P49" s="104">
        <v>34.5</v>
      </c>
      <c r="Q49" s="104">
        <v>378.2</v>
      </c>
      <c r="R49" s="104">
        <v>2.35</v>
      </c>
      <c r="S49" s="104">
        <v>73</v>
      </c>
      <c r="T49" s="104">
        <v>287.1</v>
      </c>
      <c r="U49" s="104">
        <v>3.1</v>
      </c>
      <c r="V49" s="104">
        <v>93.2</v>
      </c>
      <c r="W49" s="104">
        <v>132.3</v>
      </c>
      <c r="X49" s="104">
        <v>6.73</v>
      </c>
      <c r="Y49" s="104">
        <v>100.4</v>
      </c>
      <c r="Z49" s="104">
        <v>94.2</v>
      </c>
      <c r="AA49" s="104">
        <v>9.45</v>
      </c>
      <c r="AB49" s="104">
        <v>104.7</v>
      </c>
      <c r="AC49" s="104">
        <v>88.3</v>
      </c>
      <c r="AD49" s="104">
        <v>10.08</v>
      </c>
      <c r="AE49" s="104">
        <v>108.7</v>
      </c>
      <c r="AF49" s="104">
        <v>90.9</v>
      </c>
      <c r="AG49" s="104">
        <v>9.79</v>
      </c>
      <c r="AH49" s="104">
        <v>112.9</v>
      </c>
      <c r="AI49" s="104">
        <v>88.8</v>
      </c>
      <c r="AJ49" s="104">
        <v>10.03</v>
      </c>
      <c r="AK49" s="104">
        <v>117</v>
      </c>
      <c r="AL49" s="104">
        <v>87</v>
      </c>
      <c r="AM49" s="104">
        <v>10.23</v>
      </c>
      <c r="AN49" s="104">
        <v>121</v>
      </c>
      <c r="AO49" s="104">
        <v>88.7</v>
      </c>
      <c r="AP49" s="104">
        <v>10.04</v>
      </c>
      <c r="AQ49" s="104">
        <v>125.1</v>
      </c>
      <c r="AR49" s="104">
        <v>88.9</v>
      </c>
      <c r="AS49" s="104">
        <v>10.01</v>
      </c>
      <c r="AT49" s="104">
        <v>129.2</v>
      </c>
      <c r="AU49" s="104">
        <v>87.9</v>
      </c>
      <c r="AV49" s="104">
        <v>10.13</v>
      </c>
      <c r="AW49" s="104">
        <v>133.3</v>
      </c>
      <c r="AX49" s="104">
        <v>88.3</v>
      </c>
      <c r="AY49" s="104">
        <v>10.08</v>
      </c>
      <c r="AZ49" s="104">
        <v>137.3</v>
      </c>
      <c r="BA49" s="104">
        <v>88.1</v>
      </c>
      <c r="BB49" s="104">
        <v>10.1</v>
      </c>
      <c r="BC49" s="104">
        <v>141.4</v>
      </c>
      <c r="BD49" s="104">
        <v>89.6</v>
      </c>
      <c r="BE49" s="104">
        <v>9.93</v>
      </c>
      <c r="BF49" s="104">
        <v>145.6</v>
      </c>
      <c r="BG49" s="104">
        <v>91.3</v>
      </c>
      <c r="BH49" s="104">
        <v>9.75</v>
      </c>
      <c r="BI49" s="104">
        <v>150</v>
      </c>
      <c r="BJ49" s="104">
        <v>93.5</v>
      </c>
      <c r="BK49" s="104">
        <v>9.52</v>
      </c>
      <c r="BL49" s="104">
        <v>154.5</v>
      </c>
      <c r="BM49" s="104">
        <v>92.6</v>
      </c>
      <c r="BN49" s="104">
        <v>9.61</v>
      </c>
      <c r="BO49" s="104">
        <v>159.1</v>
      </c>
      <c r="BP49" s="104">
        <v>113.3</v>
      </c>
      <c r="BQ49" s="104">
        <v>7.86</v>
      </c>
      <c r="BR49" s="104">
        <v>165.2</v>
      </c>
      <c r="BS49" s="104">
        <v>211.6</v>
      </c>
      <c r="BT49" s="104">
        <v>4.21</v>
      </c>
      <c r="BU49" s="104">
        <v>180.7</v>
      </c>
      <c r="BV49" s="104">
        <v>396</v>
      </c>
      <c r="BW49" s="104">
        <v>2.25</v>
      </c>
      <c r="BX49" s="104">
        <v>226.2</v>
      </c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</row>
    <row r="50" spans="1:76" ht="12.75">
      <c r="A50" s="41" t="s">
        <v>262</v>
      </c>
      <c r="B50" s="45" t="s">
        <v>7</v>
      </c>
      <c r="C50" s="91">
        <v>62</v>
      </c>
      <c r="D50" s="41" t="s">
        <v>263</v>
      </c>
      <c r="E50" s="45" t="s">
        <v>267</v>
      </c>
      <c r="F50" s="45" t="s">
        <v>33</v>
      </c>
      <c r="G50" s="45" t="s">
        <v>3</v>
      </c>
      <c r="I50" s="41">
        <v>83.25</v>
      </c>
      <c r="J50" s="97">
        <v>24.7</v>
      </c>
      <c r="K50" s="97">
        <v>238.8</v>
      </c>
      <c r="L50" s="94">
        <v>7750</v>
      </c>
      <c r="M50" s="92">
        <v>4.99</v>
      </c>
      <c r="N50" s="95">
        <v>250</v>
      </c>
      <c r="P50" s="97">
        <v>24.7</v>
      </c>
      <c r="Q50" s="97">
        <v>181.1</v>
      </c>
      <c r="R50" s="97">
        <v>2.14</v>
      </c>
      <c r="S50" s="97">
        <v>70.3</v>
      </c>
      <c r="T50" s="97">
        <v>143.8</v>
      </c>
      <c r="U50" s="97">
        <v>2.69</v>
      </c>
      <c r="V50" s="97">
        <v>95.2</v>
      </c>
      <c r="W50" s="97">
        <v>136.4</v>
      </c>
      <c r="X50" s="97">
        <v>2.84</v>
      </c>
      <c r="Y50" s="97">
        <v>118.2</v>
      </c>
      <c r="Z50" s="97">
        <v>80.4</v>
      </c>
      <c r="AA50" s="97">
        <v>4.82</v>
      </c>
      <c r="AB50" s="97">
        <v>127.6</v>
      </c>
      <c r="AC50" s="97">
        <v>57.3</v>
      </c>
      <c r="AD50" s="97">
        <v>6.76</v>
      </c>
      <c r="AE50" s="97">
        <v>132.3</v>
      </c>
      <c r="AF50" s="97">
        <v>52.1</v>
      </c>
      <c r="AG50" s="97">
        <v>7.43</v>
      </c>
      <c r="AH50" s="97">
        <v>136.3</v>
      </c>
      <c r="AI50" s="97">
        <v>50.5</v>
      </c>
      <c r="AJ50" s="97">
        <v>7.68</v>
      </c>
      <c r="AK50" s="97">
        <v>140</v>
      </c>
      <c r="AL50" s="97">
        <v>49.8</v>
      </c>
      <c r="AM50" s="97">
        <v>7.78</v>
      </c>
      <c r="AN50" s="97">
        <v>143.6</v>
      </c>
      <c r="AO50" s="97">
        <v>51.8</v>
      </c>
      <c r="AP50" s="97">
        <v>7.48</v>
      </c>
      <c r="AQ50" s="97">
        <v>147.5</v>
      </c>
      <c r="AR50" s="97">
        <v>52.2</v>
      </c>
      <c r="AS50" s="97">
        <v>7.42</v>
      </c>
      <c r="AT50" s="97">
        <v>151.8</v>
      </c>
      <c r="AU50" s="97">
        <v>52.7</v>
      </c>
      <c r="AV50" s="97">
        <v>7.35</v>
      </c>
      <c r="AW50" s="97">
        <v>156.1</v>
      </c>
      <c r="AX50" s="97">
        <v>52.9</v>
      </c>
      <c r="AY50" s="97">
        <v>7.32</v>
      </c>
      <c r="AZ50" s="97">
        <v>160.5</v>
      </c>
      <c r="BA50" s="97">
        <v>53.9</v>
      </c>
      <c r="BB50" s="97">
        <v>7.19</v>
      </c>
      <c r="BC50" s="97">
        <v>165</v>
      </c>
      <c r="BD50" s="97">
        <v>54.3</v>
      </c>
      <c r="BE50" s="97">
        <v>7.14</v>
      </c>
      <c r="BF50" s="97">
        <v>169.6</v>
      </c>
      <c r="BG50" s="97">
        <v>54.8</v>
      </c>
      <c r="BH50" s="97">
        <v>7.07</v>
      </c>
      <c r="BI50" s="97">
        <v>174.4</v>
      </c>
      <c r="BJ50" s="97">
        <v>55.6</v>
      </c>
      <c r="BK50" s="97">
        <v>6.97</v>
      </c>
      <c r="BL50" s="97">
        <v>179.3</v>
      </c>
      <c r="BM50" s="97">
        <v>56.9</v>
      </c>
      <c r="BN50" s="97">
        <v>6.81</v>
      </c>
      <c r="BO50" s="97">
        <v>184.4</v>
      </c>
      <c r="BP50" s="97">
        <v>60.1</v>
      </c>
      <c r="BQ50" s="97">
        <v>6.45</v>
      </c>
      <c r="BR50" s="97">
        <v>190.1</v>
      </c>
      <c r="BS50" s="97">
        <v>92</v>
      </c>
      <c r="BT50" s="97">
        <v>4.21</v>
      </c>
      <c r="BU50" s="97">
        <v>202.1</v>
      </c>
      <c r="BV50" s="97">
        <v>165.6</v>
      </c>
      <c r="BW50" s="97">
        <v>2.34</v>
      </c>
      <c r="BX50" s="97">
        <v>238.8</v>
      </c>
    </row>
    <row r="51" spans="1:76" ht="12.75">
      <c r="A51" s="41" t="s">
        <v>262</v>
      </c>
      <c r="B51" s="45" t="s">
        <v>7</v>
      </c>
      <c r="C51" s="91">
        <v>118</v>
      </c>
      <c r="D51" s="41" t="s">
        <v>231</v>
      </c>
      <c r="E51" s="45" t="s">
        <v>268</v>
      </c>
      <c r="F51" s="45" t="s">
        <v>33</v>
      </c>
      <c r="G51" s="45" t="s">
        <v>3</v>
      </c>
      <c r="I51" s="92">
        <v>91.87</v>
      </c>
      <c r="J51" s="93">
        <v>11.8</v>
      </c>
      <c r="K51" s="93">
        <v>360.7</v>
      </c>
      <c r="L51" s="94">
        <v>16000</v>
      </c>
      <c r="M51" s="92">
        <v>3.5</v>
      </c>
      <c r="N51" s="95">
        <v>240</v>
      </c>
      <c r="P51" s="98">
        <v>11.8</v>
      </c>
      <c r="Q51" s="98">
        <v>303</v>
      </c>
      <c r="R51" s="98">
        <v>2.64</v>
      </c>
      <c r="S51" s="98">
        <v>46.7</v>
      </c>
      <c r="T51" s="98">
        <v>192</v>
      </c>
      <c r="U51" s="98">
        <v>4.17</v>
      </c>
      <c r="V51" s="98">
        <v>55.7</v>
      </c>
      <c r="W51" s="98">
        <v>173.1</v>
      </c>
      <c r="X51" s="98">
        <v>4.62</v>
      </c>
      <c r="Y51" s="98">
        <v>62.9</v>
      </c>
      <c r="Z51" s="98">
        <v>166.8</v>
      </c>
      <c r="AA51" s="98">
        <v>4.8</v>
      </c>
      <c r="AB51" s="98">
        <v>69.8</v>
      </c>
      <c r="AC51" s="98">
        <v>166.4</v>
      </c>
      <c r="AD51" s="98">
        <v>4.81</v>
      </c>
      <c r="AE51" s="98">
        <v>77</v>
      </c>
      <c r="AF51" s="98">
        <v>169</v>
      </c>
      <c r="AG51" s="98">
        <v>4.73</v>
      </c>
      <c r="AH51" s="98">
        <v>84.4</v>
      </c>
      <c r="AI51" s="98">
        <v>173.7</v>
      </c>
      <c r="AJ51" s="98">
        <v>4.61</v>
      </c>
      <c r="AK51" s="98">
        <v>92.3</v>
      </c>
      <c r="AL51" s="98">
        <v>175.5</v>
      </c>
      <c r="AM51" s="98">
        <v>4.56</v>
      </c>
      <c r="AN51" s="98">
        <v>100.3</v>
      </c>
      <c r="AO51" s="98">
        <v>175.6</v>
      </c>
      <c r="AP51" s="98">
        <v>4.56</v>
      </c>
      <c r="AQ51" s="98">
        <v>108.4</v>
      </c>
      <c r="AR51" s="98">
        <v>178.8</v>
      </c>
      <c r="AS51" s="98">
        <v>4.47</v>
      </c>
      <c r="AT51" s="98">
        <v>116.8</v>
      </c>
      <c r="AU51" s="98">
        <v>185.5</v>
      </c>
      <c r="AV51" s="98">
        <v>4.31</v>
      </c>
      <c r="AW51" s="98">
        <v>125.8</v>
      </c>
      <c r="AX51" s="98">
        <v>196.2</v>
      </c>
      <c r="AY51" s="98">
        <v>4.08</v>
      </c>
      <c r="AZ51" s="98">
        <v>136.1</v>
      </c>
      <c r="BA51" s="98">
        <v>240.1</v>
      </c>
      <c r="BB51" s="98">
        <v>3.33</v>
      </c>
      <c r="BC51" s="98">
        <v>152.1</v>
      </c>
      <c r="BD51" s="98">
        <v>305.7</v>
      </c>
      <c r="BE51" s="98">
        <v>2.62</v>
      </c>
      <c r="BF51" s="98">
        <v>182.3</v>
      </c>
      <c r="BG51" s="98">
        <v>280.2</v>
      </c>
      <c r="BH51" s="98">
        <v>2.85</v>
      </c>
      <c r="BI51" s="98">
        <v>209</v>
      </c>
      <c r="BJ51" s="98">
        <v>291.5</v>
      </c>
      <c r="BK51" s="98">
        <v>2.74</v>
      </c>
      <c r="BL51" s="98">
        <v>238.4</v>
      </c>
      <c r="BM51" s="98">
        <v>286</v>
      </c>
      <c r="BN51" s="98">
        <v>2.8</v>
      </c>
      <c r="BO51" s="98">
        <v>266.5</v>
      </c>
      <c r="BP51" s="98">
        <v>260.8</v>
      </c>
      <c r="BQ51" s="98">
        <v>3.07</v>
      </c>
      <c r="BR51" s="98">
        <v>287.9</v>
      </c>
      <c r="BS51" s="98">
        <v>293</v>
      </c>
      <c r="BT51" s="98">
        <v>2.73</v>
      </c>
      <c r="BU51" s="98">
        <v>315</v>
      </c>
      <c r="BV51" s="98">
        <v>352.8</v>
      </c>
      <c r="BW51" s="98">
        <v>2.27</v>
      </c>
      <c r="BX51" s="98">
        <v>360.7</v>
      </c>
    </row>
    <row r="52" spans="1:76" ht="12.75">
      <c r="A52" s="41" t="s">
        <v>262</v>
      </c>
      <c r="B52" s="45" t="s">
        <v>7</v>
      </c>
      <c r="C52" s="91">
        <v>242</v>
      </c>
      <c r="D52" s="41" t="s">
        <v>263</v>
      </c>
      <c r="E52" s="45" t="s">
        <v>269</v>
      </c>
      <c r="F52" s="45" t="s">
        <v>33</v>
      </c>
      <c r="G52" s="45" t="s">
        <v>3</v>
      </c>
      <c r="I52" s="92">
        <v>85.49</v>
      </c>
      <c r="J52" s="93">
        <v>30</v>
      </c>
      <c r="K52" s="93">
        <v>239</v>
      </c>
      <c r="L52" s="94">
        <v>7860</v>
      </c>
      <c r="M52" s="92">
        <v>2.19</v>
      </c>
      <c r="N52" s="95">
        <v>41</v>
      </c>
      <c r="P52" s="97">
        <v>30</v>
      </c>
      <c r="Q52" s="97">
        <v>409.5</v>
      </c>
      <c r="R52" s="97">
        <v>0.96</v>
      </c>
      <c r="S52" s="97">
        <v>69.6</v>
      </c>
      <c r="T52" s="97">
        <v>204.8</v>
      </c>
      <c r="U52" s="97">
        <v>1.92</v>
      </c>
      <c r="V52" s="97">
        <v>81.2</v>
      </c>
      <c r="W52" s="97">
        <v>196.6</v>
      </c>
      <c r="X52" s="97">
        <v>2</v>
      </c>
      <c r="Y52" s="97">
        <v>91.8</v>
      </c>
      <c r="Z52" s="97">
        <v>192.8</v>
      </c>
      <c r="AA52" s="97">
        <v>2.04</v>
      </c>
      <c r="AB52" s="97">
        <v>102.1</v>
      </c>
      <c r="AC52" s="97">
        <v>195.3</v>
      </c>
      <c r="AD52" s="97">
        <v>2.01</v>
      </c>
      <c r="AE52" s="97">
        <v>112.5</v>
      </c>
      <c r="AF52" s="97">
        <v>199.7</v>
      </c>
      <c r="AG52" s="97">
        <v>1.97</v>
      </c>
      <c r="AH52" s="97">
        <v>122.4</v>
      </c>
      <c r="AI52" s="97">
        <v>146.4</v>
      </c>
      <c r="AJ52" s="97">
        <v>2.68</v>
      </c>
      <c r="AK52" s="97">
        <v>128.9</v>
      </c>
      <c r="AL52" s="97">
        <v>141.8</v>
      </c>
      <c r="AM52" s="97">
        <v>2.77</v>
      </c>
      <c r="AN52" s="97">
        <v>135.3</v>
      </c>
      <c r="AO52" s="97">
        <v>144.9</v>
      </c>
      <c r="AP52" s="97">
        <v>2.71</v>
      </c>
      <c r="AQ52" s="97">
        <v>141.7</v>
      </c>
      <c r="AR52" s="97">
        <v>140.2</v>
      </c>
      <c r="AS52" s="97">
        <v>2.8</v>
      </c>
      <c r="AT52" s="97">
        <v>147.8</v>
      </c>
      <c r="AU52" s="97">
        <v>138.2</v>
      </c>
      <c r="AV52" s="97">
        <v>2.84</v>
      </c>
      <c r="AW52" s="97">
        <v>153.6</v>
      </c>
      <c r="AX52" s="97">
        <v>138.5</v>
      </c>
      <c r="AY52" s="97">
        <v>2.84</v>
      </c>
      <c r="AZ52" s="97">
        <v>159.3</v>
      </c>
      <c r="BA52" s="97">
        <v>139.6</v>
      </c>
      <c r="BB52" s="97">
        <v>2.81</v>
      </c>
      <c r="BC52" s="97">
        <v>165.2</v>
      </c>
      <c r="BD52" s="97">
        <v>137.2</v>
      </c>
      <c r="BE52" s="97">
        <v>2.86</v>
      </c>
      <c r="BF52" s="97">
        <v>171</v>
      </c>
      <c r="BG52" s="97">
        <v>139.2</v>
      </c>
      <c r="BH52" s="97">
        <v>2.82</v>
      </c>
      <c r="BI52" s="97">
        <v>177</v>
      </c>
      <c r="BJ52" s="97">
        <v>141.4</v>
      </c>
      <c r="BK52" s="97">
        <v>2.78</v>
      </c>
      <c r="BL52" s="97">
        <v>183</v>
      </c>
      <c r="BM52" s="97">
        <v>143.4</v>
      </c>
      <c r="BN52" s="97">
        <v>2.74</v>
      </c>
      <c r="BO52" s="97">
        <v>189.3</v>
      </c>
      <c r="BP52" s="97">
        <v>148.3</v>
      </c>
      <c r="BQ52" s="97">
        <v>2.65</v>
      </c>
      <c r="BR52" s="97">
        <v>196.1</v>
      </c>
      <c r="BS52" s="97">
        <v>161.3</v>
      </c>
      <c r="BT52" s="97">
        <v>2.44</v>
      </c>
      <c r="BU52" s="97">
        <v>204.1</v>
      </c>
      <c r="BV52" s="97">
        <v>332.1</v>
      </c>
      <c r="BW52" s="97">
        <v>1.18</v>
      </c>
      <c r="BX52" s="97">
        <v>239</v>
      </c>
    </row>
    <row r="53" spans="1:76" ht="12.75">
      <c r="A53" s="41" t="s">
        <v>270</v>
      </c>
      <c r="B53" s="45" t="s">
        <v>4</v>
      </c>
      <c r="C53" s="91">
        <v>56</v>
      </c>
      <c r="D53" s="41" t="s">
        <v>231</v>
      </c>
      <c r="E53" s="45" t="s">
        <v>271</v>
      </c>
      <c r="F53" s="45" t="s">
        <v>33</v>
      </c>
      <c r="G53" s="45" t="s">
        <v>3</v>
      </c>
      <c r="I53" s="41">
        <v>86.48</v>
      </c>
      <c r="J53" s="97">
        <v>25.6</v>
      </c>
      <c r="K53" s="97">
        <v>665.6</v>
      </c>
      <c r="L53" s="94">
        <v>22900</v>
      </c>
      <c r="M53" s="92">
        <v>3.34</v>
      </c>
      <c r="N53" s="95">
        <v>162</v>
      </c>
      <c r="P53" s="97">
        <v>25.6</v>
      </c>
      <c r="Q53" s="97">
        <v>424.8</v>
      </c>
      <c r="R53" s="97">
        <v>2.7</v>
      </c>
      <c r="S53" s="97">
        <v>73.1</v>
      </c>
      <c r="T53" s="97">
        <v>368.6</v>
      </c>
      <c r="U53" s="97">
        <v>3.11</v>
      </c>
      <c r="V53" s="97">
        <v>106.1</v>
      </c>
      <c r="W53" s="97">
        <v>369</v>
      </c>
      <c r="X53" s="97">
        <v>3.1</v>
      </c>
      <c r="Y53" s="97">
        <v>141.1</v>
      </c>
      <c r="Z53" s="97">
        <v>399.2</v>
      </c>
      <c r="AA53" s="97">
        <v>2.87</v>
      </c>
      <c r="AB53" s="97">
        <v>182.8</v>
      </c>
      <c r="AC53" s="97">
        <v>426.6</v>
      </c>
      <c r="AD53" s="97">
        <v>2.68</v>
      </c>
      <c r="AE53" s="97">
        <v>232.5</v>
      </c>
      <c r="AF53" s="97">
        <v>436.6</v>
      </c>
      <c r="AG53" s="97">
        <v>2.62</v>
      </c>
      <c r="AH53" s="97">
        <v>284</v>
      </c>
      <c r="AI53" s="97">
        <v>364.1</v>
      </c>
      <c r="AJ53" s="97">
        <v>3.14</v>
      </c>
      <c r="AK53" s="97">
        <v>316</v>
      </c>
      <c r="AL53" s="97">
        <v>236.3</v>
      </c>
      <c r="AM53" s="97">
        <v>4.84</v>
      </c>
      <c r="AN53" s="97">
        <v>328.7</v>
      </c>
      <c r="AO53" s="97">
        <v>238.5</v>
      </c>
      <c r="AP53" s="97">
        <v>4.8</v>
      </c>
      <c r="AQ53" s="97">
        <v>341.7</v>
      </c>
      <c r="AR53" s="97">
        <v>237</v>
      </c>
      <c r="AS53" s="97">
        <v>4.83</v>
      </c>
      <c r="AT53" s="97">
        <v>354.6</v>
      </c>
      <c r="AU53" s="97">
        <v>234.3</v>
      </c>
      <c r="AV53" s="97">
        <v>4.89</v>
      </c>
      <c r="AW53" s="97">
        <v>367.3</v>
      </c>
      <c r="AX53" s="97">
        <v>238.5</v>
      </c>
      <c r="AY53" s="97">
        <v>4.8</v>
      </c>
      <c r="AZ53" s="97">
        <v>380</v>
      </c>
      <c r="BA53" s="97">
        <v>225</v>
      </c>
      <c r="BB53" s="97">
        <v>5.09</v>
      </c>
      <c r="BC53" s="97">
        <v>391.5</v>
      </c>
      <c r="BD53" s="97">
        <v>225.7</v>
      </c>
      <c r="BE53" s="97">
        <v>5.07</v>
      </c>
      <c r="BF53" s="97">
        <v>402.8</v>
      </c>
      <c r="BG53" s="97">
        <v>237.8</v>
      </c>
      <c r="BH53" s="97">
        <v>4.82</v>
      </c>
      <c r="BI53" s="97">
        <v>415.7</v>
      </c>
      <c r="BJ53" s="97">
        <v>501.1</v>
      </c>
      <c r="BK53" s="97">
        <v>2.28</v>
      </c>
      <c r="BL53" s="97">
        <v>473.9</v>
      </c>
      <c r="BM53" s="97">
        <v>432.8</v>
      </c>
      <c r="BN53" s="97">
        <v>2.65</v>
      </c>
      <c r="BO53" s="97">
        <v>526.2</v>
      </c>
      <c r="BP53" s="97">
        <v>407.3</v>
      </c>
      <c r="BQ53" s="97">
        <v>2.81</v>
      </c>
      <c r="BR53" s="97">
        <v>569.9</v>
      </c>
      <c r="BS53" s="97">
        <v>402.1</v>
      </c>
      <c r="BT53" s="97">
        <v>2.85</v>
      </c>
      <c r="BU53" s="97">
        <v>612.1</v>
      </c>
      <c r="BV53" s="97">
        <v>445.1</v>
      </c>
      <c r="BW53" s="97">
        <v>2.57</v>
      </c>
      <c r="BX53" s="97">
        <v>665.6</v>
      </c>
    </row>
    <row r="54" spans="1:76" ht="12.75">
      <c r="A54" s="41" t="s">
        <v>270</v>
      </c>
      <c r="B54" s="45" t="s">
        <v>7</v>
      </c>
      <c r="C54" s="91">
        <v>22</v>
      </c>
      <c r="D54" s="41" t="s">
        <v>231</v>
      </c>
      <c r="E54" s="45" t="s">
        <v>272</v>
      </c>
      <c r="F54" s="45" t="s">
        <v>33</v>
      </c>
      <c r="G54" s="45" t="s">
        <v>3</v>
      </c>
      <c r="I54" s="41">
        <v>386.33</v>
      </c>
      <c r="J54" s="97">
        <v>9.5</v>
      </c>
      <c r="K54" s="97">
        <v>519.8</v>
      </c>
      <c r="L54" s="94">
        <v>23000</v>
      </c>
      <c r="M54" s="92">
        <v>3.89</v>
      </c>
      <c r="N54" s="95">
        <v>198</v>
      </c>
      <c r="P54" s="97">
        <v>9.5</v>
      </c>
      <c r="Q54" s="97">
        <v>435.5</v>
      </c>
      <c r="R54" s="97">
        <v>2.64</v>
      </c>
      <c r="S54" s="97">
        <v>63.6</v>
      </c>
      <c r="T54" s="97">
        <v>357.7</v>
      </c>
      <c r="U54" s="97">
        <v>3.22</v>
      </c>
      <c r="V54" s="97">
        <v>98.2</v>
      </c>
      <c r="W54" s="97">
        <v>356.3</v>
      </c>
      <c r="X54" s="97">
        <v>3.23</v>
      </c>
      <c r="Y54" s="97">
        <v>131.8</v>
      </c>
      <c r="Z54" s="97">
        <v>354.5</v>
      </c>
      <c r="AA54" s="97">
        <v>3.24</v>
      </c>
      <c r="AB54" s="97">
        <v>164.9</v>
      </c>
      <c r="AC54" s="97">
        <v>342.1</v>
      </c>
      <c r="AD54" s="97">
        <v>3.36</v>
      </c>
      <c r="AE54" s="97">
        <v>196.1</v>
      </c>
      <c r="AF54" s="97">
        <v>323.8</v>
      </c>
      <c r="AG54" s="97">
        <v>3.55</v>
      </c>
      <c r="AH54" s="97">
        <v>222.6</v>
      </c>
      <c r="AI54" s="97">
        <v>330.3</v>
      </c>
      <c r="AJ54" s="97">
        <v>3.48</v>
      </c>
      <c r="AK54" s="97">
        <v>250.5</v>
      </c>
      <c r="AL54" s="97">
        <v>369.8</v>
      </c>
      <c r="AM54" s="97">
        <v>3.11</v>
      </c>
      <c r="AN54" s="97">
        <v>288.6</v>
      </c>
      <c r="AO54" s="97">
        <v>296</v>
      </c>
      <c r="AP54" s="97">
        <v>3.88</v>
      </c>
      <c r="AQ54" s="97">
        <v>312.4</v>
      </c>
      <c r="AR54" s="97">
        <v>204.3</v>
      </c>
      <c r="AS54" s="97">
        <v>5.63</v>
      </c>
      <c r="AT54" s="97">
        <v>324.4</v>
      </c>
      <c r="AU54" s="97">
        <v>207.2</v>
      </c>
      <c r="AV54" s="97">
        <v>5.55</v>
      </c>
      <c r="AW54" s="97">
        <v>336.7</v>
      </c>
      <c r="AX54" s="97">
        <v>205.8</v>
      </c>
      <c r="AY54" s="97">
        <v>5.59</v>
      </c>
      <c r="AZ54" s="97">
        <v>349</v>
      </c>
      <c r="BA54" s="97">
        <v>207.6</v>
      </c>
      <c r="BB54" s="97">
        <v>5.54</v>
      </c>
      <c r="BC54" s="97">
        <v>361.5</v>
      </c>
      <c r="BD54" s="97">
        <v>206.2</v>
      </c>
      <c r="BE54" s="97">
        <v>5.58</v>
      </c>
      <c r="BF54" s="97">
        <v>373.9</v>
      </c>
      <c r="BG54" s="97">
        <v>210.8</v>
      </c>
      <c r="BH54" s="97">
        <v>5.45</v>
      </c>
      <c r="BI54" s="97">
        <v>386.5</v>
      </c>
      <c r="BJ54" s="97">
        <v>208.7</v>
      </c>
      <c r="BK54" s="97">
        <v>5.51</v>
      </c>
      <c r="BL54" s="97">
        <v>399</v>
      </c>
      <c r="BM54" s="97">
        <v>215.5</v>
      </c>
      <c r="BN54" s="97">
        <v>5.34</v>
      </c>
      <c r="BO54" s="97">
        <v>412</v>
      </c>
      <c r="BP54" s="97">
        <v>317.4</v>
      </c>
      <c r="BQ54" s="97">
        <v>3.62</v>
      </c>
      <c r="BR54" s="97">
        <v>437.7</v>
      </c>
      <c r="BS54" s="97">
        <v>351.4</v>
      </c>
      <c r="BT54" s="97">
        <v>3.27</v>
      </c>
      <c r="BU54" s="97">
        <v>469.4</v>
      </c>
      <c r="BV54" s="97">
        <v>418.6</v>
      </c>
      <c r="BW54" s="97">
        <v>2.75</v>
      </c>
      <c r="BX54" s="97">
        <v>519.8</v>
      </c>
    </row>
    <row r="55" spans="1:76" ht="12.75">
      <c r="A55" s="41" t="s">
        <v>273</v>
      </c>
      <c r="B55" s="45" t="s">
        <v>4</v>
      </c>
      <c r="C55" s="91">
        <v>97</v>
      </c>
      <c r="D55" s="41" t="s">
        <v>274</v>
      </c>
      <c r="E55" s="45" t="s">
        <v>275</v>
      </c>
      <c r="F55" s="45" t="s">
        <v>33</v>
      </c>
      <c r="G55" s="45" t="s">
        <v>3</v>
      </c>
      <c r="I55" s="41">
        <v>94.68</v>
      </c>
      <c r="J55" s="97">
        <v>11.9</v>
      </c>
      <c r="K55" s="97">
        <v>295.8</v>
      </c>
      <c r="L55" s="94">
        <v>14100</v>
      </c>
      <c r="M55" s="92">
        <v>4.92</v>
      </c>
      <c r="N55" s="95">
        <v>535</v>
      </c>
      <c r="P55" s="97">
        <v>11.9</v>
      </c>
      <c r="Q55" s="97">
        <v>221.6</v>
      </c>
      <c r="R55" s="97">
        <v>3.18</v>
      </c>
      <c r="S55" s="97">
        <v>49</v>
      </c>
      <c r="T55" s="97">
        <v>168.8</v>
      </c>
      <c r="U55" s="97">
        <v>4.18</v>
      </c>
      <c r="V55" s="97">
        <v>67.8</v>
      </c>
      <c r="W55" s="97">
        <v>161.2</v>
      </c>
      <c r="X55" s="97">
        <v>4.37</v>
      </c>
      <c r="Y55" s="97">
        <v>85.7</v>
      </c>
      <c r="Z55" s="97">
        <v>160.4</v>
      </c>
      <c r="AA55" s="97">
        <v>4.4</v>
      </c>
      <c r="AB55" s="97">
        <v>103.1</v>
      </c>
      <c r="AC55" s="97">
        <v>161</v>
      </c>
      <c r="AD55" s="97">
        <v>4.38</v>
      </c>
      <c r="AE55" s="97">
        <v>121</v>
      </c>
      <c r="AF55" s="97">
        <v>162.4</v>
      </c>
      <c r="AG55" s="97">
        <v>4.34</v>
      </c>
      <c r="AH55" s="97">
        <v>139.5</v>
      </c>
      <c r="AI55" s="97">
        <v>166</v>
      </c>
      <c r="AJ55" s="97">
        <v>4.25</v>
      </c>
      <c r="AK55" s="97">
        <v>158.5</v>
      </c>
      <c r="AL55" s="97">
        <v>151.8</v>
      </c>
      <c r="AM55" s="97">
        <v>4.64</v>
      </c>
      <c r="AN55" s="97">
        <v>173.5</v>
      </c>
      <c r="AO55" s="97">
        <v>135.8</v>
      </c>
      <c r="AP55" s="97">
        <v>5.19</v>
      </c>
      <c r="AQ55" s="97">
        <v>185</v>
      </c>
      <c r="AR55" s="97">
        <v>127.1</v>
      </c>
      <c r="AS55" s="97">
        <v>5.55</v>
      </c>
      <c r="AT55" s="97">
        <v>194.8</v>
      </c>
      <c r="AU55" s="97">
        <v>123.1</v>
      </c>
      <c r="AV55" s="97">
        <v>5.73</v>
      </c>
      <c r="AW55" s="97">
        <v>203.8</v>
      </c>
      <c r="AX55" s="97">
        <v>120.1</v>
      </c>
      <c r="AY55" s="97">
        <v>5.87</v>
      </c>
      <c r="AZ55" s="97">
        <v>212.4</v>
      </c>
      <c r="BA55" s="97">
        <v>116.3</v>
      </c>
      <c r="BB55" s="97">
        <v>6.06</v>
      </c>
      <c r="BC55" s="97">
        <v>220.4</v>
      </c>
      <c r="BD55" s="97">
        <v>117.1</v>
      </c>
      <c r="BE55" s="97">
        <v>6.02</v>
      </c>
      <c r="BF55" s="97">
        <v>228.4</v>
      </c>
      <c r="BG55" s="97">
        <v>114</v>
      </c>
      <c r="BH55" s="97">
        <v>6.19</v>
      </c>
      <c r="BI55" s="97">
        <v>236.2</v>
      </c>
      <c r="BJ55" s="97">
        <v>116.5</v>
      </c>
      <c r="BK55" s="97">
        <v>6.05</v>
      </c>
      <c r="BL55" s="97">
        <v>243.9</v>
      </c>
      <c r="BM55" s="97">
        <v>110.4</v>
      </c>
      <c r="BN55" s="97">
        <v>6.39</v>
      </c>
      <c r="BO55" s="97">
        <v>250.9</v>
      </c>
      <c r="BP55" s="97">
        <v>118.2</v>
      </c>
      <c r="BQ55" s="97">
        <v>5.96</v>
      </c>
      <c r="BR55" s="97">
        <v>258.9</v>
      </c>
      <c r="BS55" s="97">
        <v>133.8</v>
      </c>
      <c r="BT55" s="97">
        <v>5.27</v>
      </c>
      <c r="BU55" s="97">
        <v>269.4</v>
      </c>
      <c r="BV55" s="97">
        <v>182.7</v>
      </c>
      <c r="BW55" s="97">
        <v>3.86</v>
      </c>
      <c r="BX55" s="97">
        <v>295.8</v>
      </c>
    </row>
    <row r="56" spans="1:76" ht="12.75">
      <c r="A56" s="41" t="s">
        <v>273</v>
      </c>
      <c r="B56" s="45" t="s">
        <v>4</v>
      </c>
      <c r="C56" s="91">
        <v>322</v>
      </c>
      <c r="D56" s="41" t="s">
        <v>187</v>
      </c>
      <c r="E56" s="45" t="s">
        <v>276</v>
      </c>
      <c r="F56" s="45" t="s">
        <v>33</v>
      </c>
      <c r="G56" s="45" t="s">
        <v>3</v>
      </c>
      <c r="I56" s="92">
        <v>93.38</v>
      </c>
      <c r="J56" s="93">
        <v>15.6</v>
      </c>
      <c r="K56" s="93">
        <v>349.9</v>
      </c>
      <c r="L56" s="94">
        <v>8090</v>
      </c>
      <c r="M56" s="92">
        <v>3.58</v>
      </c>
      <c r="N56" s="95">
        <v>421</v>
      </c>
      <c r="P56" s="93">
        <v>15.6</v>
      </c>
      <c r="Q56" s="93">
        <v>152.9</v>
      </c>
      <c r="R56" s="93">
        <v>2.65</v>
      </c>
      <c r="S56" s="93">
        <v>47.2</v>
      </c>
      <c r="T56" s="93">
        <v>116.1</v>
      </c>
      <c r="U56" s="93">
        <v>3.48</v>
      </c>
      <c r="V56" s="93">
        <v>62.4</v>
      </c>
      <c r="W56" s="93">
        <v>113.1</v>
      </c>
      <c r="X56" s="93">
        <v>3.58</v>
      </c>
      <c r="Y56" s="93">
        <v>76.5</v>
      </c>
      <c r="Z56" s="93">
        <v>90.6</v>
      </c>
      <c r="AA56" s="93">
        <v>4.46</v>
      </c>
      <c r="AB56" s="93">
        <v>84.1</v>
      </c>
      <c r="AC56" s="93">
        <v>82</v>
      </c>
      <c r="AD56" s="93">
        <v>4.93</v>
      </c>
      <c r="AE56" s="93">
        <v>90.4</v>
      </c>
      <c r="AF56" s="93">
        <v>80.7</v>
      </c>
      <c r="AG56" s="93">
        <v>5.01</v>
      </c>
      <c r="AH56" s="93">
        <v>96.9</v>
      </c>
      <c r="AI56" s="93">
        <v>78.4</v>
      </c>
      <c r="AJ56" s="93">
        <v>5.16</v>
      </c>
      <c r="AK56" s="93">
        <v>103</v>
      </c>
      <c r="AL56" s="93">
        <v>82.9</v>
      </c>
      <c r="AM56" s="93">
        <v>4.88</v>
      </c>
      <c r="AN56" s="93">
        <v>109.8</v>
      </c>
      <c r="AO56" s="93">
        <v>84.6</v>
      </c>
      <c r="AP56" s="93">
        <v>4.78</v>
      </c>
      <c r="AQ56" s="93">
        <v>117.3</v>
      </c>
      <c r="AR56" s="93">
        <v>85.8</v>
      </c>
      <c r="AS56" s="93">
        <v>4.71</v>
      </c>
      <c r="AT56" s="93">
        <v>124.8</v>
      </c>
      <c r="AU56" s="93">
        <v>82</v>
      </c>
      <c r="AV56" s="93">
        <v>4.93</v>
      </c>
      <c r="AW56" s="93">
        <v>131.4</v>
      </c>
      <c r="AX56" s="93">
        <v>111.2</v>
      </c>
      <c r="AY56" s="93">
        <v>3.64</v>
      </c>
      <c r="AZ56" s="93">
        <v>142.6</v>
      </c>
      <c r="BA56" s="93">
        <v>94.5</v>
      </c>
      <c r="BB56" s="93">
        <v>4.28</v>
      </c>
      <c r="BC56" s="93">
        <v>152.3</v>
      </c>
      <c r="BD56" s="93">
        <v>135.1</v>
      </c>
      <c r="BE56" s="93">
        <v>3</v>
      </c>
      <c r="BF56" s="93">
        <v>175</v>
      </c>
      <c r="BG56" s="93">
        <v>157.5</v>
      </c>
      <c r="BH56" s="93">
        <v>2.57</v>
      </c>
      <c r="BI56" s="93">
        <v>211.6</v>
      </c>
      <c r="BJ56" s="93">
        <v>150.7</v>
      </c>
      <c r="BK56" s="93">
        <v>2.68</v>
      </c>
      <c r="BL56" s="93">
        <v>243</v>
      </c>
      <c r="BM56" s="93">
        <v>141.7</v>
      </c>
      <c r="BN56" s="93">
        <v>2.85</v>
      </c>
      <c r="BO56" s="93">
        <v>270.9</v>
      </c>
      <c r="BP56" s="93">
        <v>134.8</v>
      </c>
      <c r="BQ56" s="93">
        <v>3</v>
      </c>
      <c r="BR56" s="93">
        <v>294.8</v>
      </c>
      <c r="BS56" s="93">
        <v>133.1</v>
      </c>
      <c r="BT56" s="93">
        <v>3.04</v>
      </c>
      <c r="BU56" s="93">
        <v>318.3</v>
      </c>
      <c r="BV56" s="93">
        <v>153.7</v>
      </c>
      <c r="BW56" s="93">
        <v>2.63</v>
      </c>
      <c r="BX56" s="93">
        <v>349.9</v>
      </c>
    </row>
    <row r="57" spans="1:76" ht="12.75">
      <c r="A57" s="41" t="s">
        <v>273</v>
      </c>
      <c r="B57" s="45" t="s">
        <v>4</v>
      </c>
      <c r="C57" s="91">
        <v>322</v>
      </c>
      <c r="D57" s="41" t="s">
        <v>277</v>
      </c>
      <c r="E57" s="45" t="s">
        <v>278</v>
      </c>
      <c r="F57" s="45" t="s">
        <v>33</v>
      </c>
      <c r="G57" s="45" t="s">
        <v>3</v>
      </c>
      <c r="I57" s="92">
        <v>92.8</v>
      </c>
      <c r="J57" s="93">
        <v>8.9</v>
      </c>
      <c r="K57" s="93">
        <v>139.2</v>
      </c>
      <c r="L57" s="94">
        <v>3820</v>
      </c>
      <c r="M57" s="92">
        <v>4.15</v>
      </c>
      <c r="N57" s="95">
        <v>188</v>
      </c>
      <c r="P57" s="93">
        <v>8.9</v>
      </c>
      <c r="Q57" s="93">
        <v>73.1</v>
      </c>
      <c r="R57" s="93">
        <v>2.61</v>
      </c>
      <c r="S57" s="93">
        <v>27.8</v>
      </c>
      <c r="T57" s="93">
        <v>56.5</v>
      </c>
      <c r="U57" s="93">
        <v>3.38</v>
      </c>
      <c r="V57" s="93">
        <v>37.1</v>
      </c>
      <c r="W57" s="93">
        <v>50.6</v>
      </c>
      <c r="X57" s="93">
        <v>3.77</v>
      </c>
      <c r="Y57" s="93">
        <v>44.5</v>
      </c>
      <c r="Z57" s="93">
        <v>49.1</v>
      </c>
      <c r="AA57" s="93">
        <v>3.89</v>
      </c>
      <c r="AB57" s="93">
        <v>51.7</v>
      </c>
      <c r="AC57" s="93">
        <v>50.3</v>
      </c>
      <c r="AD57" s="93">
        <v>3.8</v>
      </c>
      <c r="AE57" s="93">
        <v>59.6</v>
      </c>
      <c r="AF57" s="93">
        <v>49.3</v>
      </c>
      <c r="AG57" s="93">
        <v>3.87</v>
      </c>
      <c r="AH57" s="93">
        <v>66.3</v>
      </c>
      <c r="AI57" s="93">
        <v>39.5</v>
      </c>
      <c r="AJ57" s="93">
        <v>4.84</v>
      </c>
      <c r="AK57" s="93">
        <v>70.3</v>
      </c>
      <c r="AL57" s="93">
        <v>36.3</v>
      </c>
      <c r="AM57" s="93">
        <v>5.25</v>
      </c>
      <c r="AN57" s="93">
        <v>73.6</v>
      </c>
      <c r="AO57" s="93">
        <v>36</v>
      </c>
      <c r="AP57" s="93">
        <v>5.31</v>
      </c>
      <c r="AQ57" s="93">
        <v>76.8</v>
      </c>
      <c r="AR57" s="93">
        <v>34.5</v>
      </c>
      <c r="AS57" s="93">
        <v>5.53</v>
      </c>
      <c r="AT57" s="93">
        <v>79.9</v>
      </c>
      <c r="AU57" s="93">
        <v>36.1</v>
      </c>
      <c r="AV57" s="93">
        <v>5.3</v>
      </c>
      <c r="AW57" s="93">
        <v>83.3</v>
      </c>
      <c r="AX57" s="93">
        <v>36.7</v>
      </c>
      <c r="AY57" s="93">
        <v>5.2</v>
      </c>
      <c r="AZ57" s="93">
        <v>86.9</v>
      </c>
      <c r="BA57" s="93">
        <v>38.1</v>
      </c>
      <c r="BB57" s="93">
        <v>5.02</v>
      </c>
      <c r="BC57" s="93">
        <v>90.7</v>
      </c>
      <c r="BD57" s="93">
        <v>38.1</v>
      </c>
      <c r="BE57" s="93">
        <v>5.02</v>
      </c>
      <c r="BF57" s="93">
        <v>94.8</v>
      </c>
      <c r="BG57" s="93">
        <v>40.7</v>
      </c>
      <c r="BH57" s="93">
        <v>4.7</v>
      </c>
      <c r="BI57" s="93">
        <v>99.4</v>
      </c>
      <c r="BJ57" s="93">
        <v>41.9</v>
      </c>
      <c r="BK57" s="93">
        <v>4.56</v>
      </c>
      <c r="BL57" s="93">
        <v>104.3</v>
      </c>
      <c r="BM57" s="93">
        <v>44.9</v>
      </c>
      <c r="BN57" s="93">
        <v>4.25</v>
      </c>
      <c r="BO57" s="93">
        <v>110</v>
      </c>
      <c r="BP57" s="93">
        <v>47.7</v>
      </c>
      <c r="BQ57" s="93">
        <v>4</v>
      </c>
      <c r="BR57" s="93">
        <v>116.4</v>
      </c>
      <c r="BS57" s="93">
        <v>52.2</v>
      </c>
      <c r="BT57" s="93">
        <v>3.66</v>
      </c>
      <c r="BU57" s="93">
        <v>123.9</v>
      </c>
      <c r="BV57" s="93">
        <v>68.3</v>
      </c>
      <c r="BW57" s="93">
        <v>2.8</v>
      </c>
      <c r="BX57" s="93">
        <v>139.2</v>
      </c>
    </row>
    <row r="58" spans="1:76" ht="12.75">
      <c r="A58" s="41" t="s">
        <v>273</v>
      </c>
      <c r="B58" s="45" t="s">
        <v>4</v>
      </c>
      <c r="C58" s="91">
        <v>557</v>
      </c>
      <c r="D58" s="41" t="s">
        <v>279</v>
      </c>
      <c r="E58" s="45" t="s">
        <v>280</v>
      </c>
      <c r="F58" s="45" t="s">
        <v>33</v>
      </c>
      <c r="G58" s="45" t="s">
        <v>3</v>
      </c>
      <c r="I58" s="92">
        <v>96.7</v>
      </c>
      <c r="J58" s="93">
        <v>1</v>
      </c>
      <c r="K58" s="93">
        <v>191</v>
      </c>
      <c r="L58" s="94">
        <v>12534</v>
      </c>
      <c r="M58" s="92">
        <v>5.21</v>
      </c>
      <c r="N58" s="95">
        <v>164</v>
      </c>
      <c r="P58" s="93">
        <v>1</v>
      </c>
      <c r="Q58" s="93">
        <v>251.1</v>
      </c>
      <c r="R58" s="93">
        <v>2.5</v>
      </c>
      <c r="S58" s="93">
        <v>44.9</v>
      </c>
      <c r="T58" s="93">
        <v>171.2</v>
      </c>
      <c r="U58" s="93">
        <v>3.66</v>
      </c>
      <c r="V58" s="93">
        <v>63.1</v>
      </c>
      <c r="W58" s="93">
        <v>124.2</v>
      </c>
      <c r="X58" s="93">
        <v>5.05</v>
      </c>
      <c r="Y58" s="93">
        <v>70.9</v>
      </c>
      <c r="Z58" s="93">
        <v>115.4</v>
      </c>
      <c r="AA58" s="93">
        <v>5.43</v>
      </c>
      <c r="AB58" s="93">
        <v>78.1</v>
      </c>
      <c r="AC58" s="93">
        <v>112.9</v>
      </c>
      <c r="AD58" s="93">
        <v>5.55</v>
      </c>
      <c r="AE58" s="93">
        <v>84.7</v>
      </c>
      <c r="AF58" s="93">
        <v>106.8</v>
      </c>
      <c r="AG58" s="93">
        <v>5.87</v>
      </c>
      <c r="AH58" s="93">
        <v>90.8</v>
      </c>
      <c r="AI58" s="93">
        <v>109.5</v>
      </c>
      <c r="AJ58" s="93">
        <v>5.72</v>
      </c>
      <c r="AK58" s="93">
        <v>97.3</v>
      </c>
      <c r="AL58" s="93">
        <v>106.7</v>
      </c>
      <c r="AM58" s="93">
        <v>5.87</v>
      </c>
      <c r="AN58" s="93">
        <v>103.3</v>
      </c>
      <c r="AO58" s="93">
        <v>101</v>
      </c>
      <c r="AP58" s="93">
        <v>6.21</v>
      </c>
      <c r="AQ58" s="93">
        <v>108.6</v>
      </c>
      <c r="AR58" s="93">
        <v>98.1</v>
      </c>
      <c r="AS58" s="93">
        <v>6.39</v>
      </c>
      <c r="AT58" s="93">
        <v>113.3</v>
      </c>
      <c r="AU58" s="93">
        <v>93.7</v>
      </c>
      <c r="AV58" s="93">
        <v>6.69</v>
      </c>
      <c r="AW58" s="93">
        <v>117.7</v>
      </c>
      <c r="AX58" s="93">
        <v>92.8</v>
      </c>
      <c r="AY58" s="93">
        <v>6.76</v>
      </c>
      <c r="AZ58" s="93">
        <v>121.9</v>
      </c>
      <c r="BA58" s="93">
        <v>93.3</v>
      </c>
      <c r="BB58" s="93">
        <v>6.72</v>
      </c>
      <c r="BC58" s="93">
        <v>126</v>
      </c>
      <c r="BD58" s="93">
        <v>97.4</v>
      </c>
      <c r="BE58" s="93">
        <v>6.43</v>
      </c>
      <c r="BF58" s="93">
        <v>130.7</v>
      </c>
      <c r="BG58" s="93">
        <v>96.1</v>
      </c>
      <c r="BH58" s="93">
        <v>6.52</v>
      </c>
      <c r="BI58" s="93">
        <v>135.4</v>
      </c>
      <c r="BJ58" s="93">
        <v>99</v>
      </c>
      <c r="BK58" s="93">
        <v>6.33</v>
      </c>
      <c r="BL58" s="93">
        <v>140.2</v>
      </c>
      <c r="BM58" s="93">
        <v>99.9</v>
      </c>
      <c r="BN58" s="93">
        <v>6.27</v>
      </c>
      <c r="BO58" s="93">
        <v>145.2</v>
      </c>
      <c r="BP58" s="93">
        <v>105.2</v>
      </c>
      <c r="BQ58" s="93">
        <v>5.96</v>
      </c>
      <c r="BR58" s="93">
        <v>150.7</v>
      </c>
      <c r="BS58" s="93">
        <v>117.4</v>
      </c>
      <c r="BT58" s="93">
        <v>5.34</v>
      </c>
      <c r="BU58" s="93">
        <v>157.6</v>
      </c>
      <c r="BV58" s="93">
        <v>212.8</v>
      </c>
      <c r="BW58" s="93">
        <v>2.94</v>
      </c>
      <c r="BX58" s="93">
        <v>191</v>
      </c>
    </row>
    <row r="59" spans="1:76" ht="12.75">
      <c r="A59" s="41" t="s">
        <v>273</v>
      </c>
      <c r="B59" s="45" t="s">
        <v>7</v>
      </c>
      <c r="C59" s="91">
        <v>721</v>
      </c>
      <c r="D59" s="41" t="s">
        <v>281</v>
      </c>
      <c r="E59" s="45" t="s">
        <v>282</v>
      </c>
      <c r="F59" s="45" t="s">
        <v>33</v>
      </c>
      <c r="G59" s="45" t="s">
        <v>3</v>
      </c>
      <c r="I59" s="92">
        <v>94.7</v>
      </c>
      <c r="J59" s="93">
        <v>6.5</v>
      </c>
      <c r="K59" s="93">
        <v>193.3</v>
      </c>
      <c r="L59" s="94">
        <v>4120</v>
      </c>
      <c r="M59" s="92">
        <v>3.14</v>
      </c>
      <c r="N59" s="95">
        <v>236</v>
      </c>
      <c r="P59" s="93">
        <v>6.5</v>
      </c>
      <c r="Q59" s="93">
        <v>109.4</v>
      </c>
      <c r="R59" s="93">
        <v>1.88</v>
      </c>
      <c r="S59" s="93">
        <v>31.6</v>
      </c>
      <c r="T59" s="93">
        <v>78.4</v>
      </c>
      <c r="U59" s="93">
        <v>2.63</v>
      </c>
      <c r="V59" s="93">
        <v>42.7</v>
      </c>
      <c r="W59" s="93">
        <v>76.4</v>
      </c>
      <c r="X59" s="93">
        <v>2.7</v>
      </c>
      <c r="Y59" s="93">
        <v>52.4</v>
      </c>
      <c r="Z59" s="93">
        <v>69.9</v>
      </c>
      <c r="AA59" s="93">
        <v>2.95</v>
      </c>
      <c r="AB59" s="93">
        <v>60.9</v>
      </c>
      <c r="AC59" s="93">
        <v>69</v>
      </c>
      <c r="AD59" s="93">
        <v>2.98</v>
      </c>
      <c r="AE59" s="93">
        <v>69.2</v>
      </c>
      <c r="AF59" s="93">
        <v>51.7</v>
      </c>
      <c r="AG59" s="93">
        <v>3.98</v>
      </c>
      <c r="AH59" s="93">
        <v>75</v>
      </c>
      <c r="AI59" s="93">
        <v>38.6</v>
      </c>
      <c r="AJ59" s="93">
        <v>5.33</v>
      </c>
      <c r="AK59" s="93">
        <v>78.8</v>
      </c>
      <c r="AL59" s="93">
        <v>36.3</v>
      </c>
      <c r="AM59" s="93">
        <v>5.67</v>
      </c>
      <c r="AN59" s="93">
        <v>82.1</v>
      </c>
      <c r="AO59" s="93">
        <v>35.6</v>
      </c>
      <c r="AP59" s="93">
        <v>5.79</v>
      </c>
      <c r="AQ59" s="93">
        <v>85.3</v>
      </c>
      <c r="AR59" s="93">
        <v>36.8</v>
      </c>
      <c r="AS59" s="93">
        <v>5.6</v>
      </c>
      <c r="AT59" s="93">
        <v>88.7</v>
      </c>
      <c r="AU59" s="93">
        <v>38.2</v>
      </c>
      <c r="AV59" s="93">
        <v>5.39</v>
      </c>
      <c r="AW59" s="93">
        <v>92.4</v>
      </c>
      <c r="AX59" s="93">
        <v>40.1</v>
      </c>
      <c r="AY59" s="93">
        <v>5.13</v>
      </c>
      <c r="AZ59" s="93">
        <v>96.7</v>
      </c>
      <c r="BA59" s="93">
        <v>63.9</v>
      </c>
      <c r="BB59" s="93">
        <v>3.22</v>
      </c>
      <c r="BC59" s="93">
        <v>104</v>
      </c>
      <c r="BD59" s="93">
        <v>70.8</v>
      </c>
      <c r="BE59" s="93">
        <v>2.91</v>
      </c>
      <c r="BF59" s="93">
        <v>112.5</v>
      </c>
      <c r="BG59" s="93">
        <v>72.1</v>
      </c>
      <c r="BH59" s="93">
        <v>2.86</v>
      </c>
      <c r="BI59" s="93">
        <v>121.9</v>
      </c>
      <c r="BJ59" s="93">
        <v>73.9</v>
      </c>
      <c r="BK59" s="93">
        <v>2.79</v>
      </c>
      <c r="BL59" s="93">
        <v>132</v>
      </c>
      <c r="BM59" s="93">
        <v>77.6</v>
      </c>
      <c r="BN59" s="93">
        <v>2.65</v>
      </c>
      <c r="BO59" s="93">
        <v>143</v>
      </c>
      <c r="BP59" s="93">
        <v>80.3</v>
      </c>
      <c r="BQ59" s="93">
        <v>2.56</v>
      </c>
      <c r="BR59" s="93">
        <v>154.9</v>
      </c>
      <c r="BS59" s="93">
        <v>85.8</v>
      </c>
      <c r="BT59" s="93">
        <v>2.4</v>
      </c>
      <c r="BU59" s="93">
        <v>168</v>
      </c>
      <c r="BV59" s="93">
        <v>108.1</v>
      </c>
      <c r="BW59" s="93">
        <v>1.91</v>
      </c>
      <c r="BX59" s="93">
        <v>193.3</v>
      </c>
    </row>
    <row r="61" spans="9:76" ht="12.75">
      <c r="I61" s="41"/>
      <c r="J61" s="97"/>
      <c r="K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</row>
    <row r="62" spans="9:76" ht="12.75">
      <c r="I62" s="41"/>
      <c r="J62" s="97"/>
      <c r="K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</row>
    <row r="63" spans="16:76" ht="12.75"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</row>
    <row r="64" spans="16:76" ht="12.75"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</row>
    <row r="65" spans="16:76" ht="12.75"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</row>
    <row r="66" spans="16:76" ht="12.75"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</row>
    <row r="69" spans="16:75" ht="12.75"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</row>
    <row r="71" spans="16:76" ht="12.75"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</row>
    <row r="72" spans="16:76" ht="12.75"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</row>
    <row r="73" spans="16:76" ht="12.75"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</row>
    <row r="74" spans="16:76" ht="12.75"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</row>
    <row r="75" spans="16:76" ht="12.75"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</row>
    <row r="76" spans="16:76" ht="12.75"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</row>
    <row r="77" spans="16:76" ht="12.75"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</row>
    <row r="79" spans="16:76" ht="12.75"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</row>
    <row r="80" spans="16:76" ht="12.75"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00390625" style="4" customWidth="1"/>
    <col min="2" max="3" width="10.625" style="4" customWidth="1"/>
    <col min="4" max="4" width="21.625" style="4" customWidth="1"/>
    <col min="5" max="5" width="13.00390625" style="1" customWidth="1"/>
    <col min="6" max="6" width="11.125" style="1" customWidth="1"/>
    <col min="7" max="7" width="8.75390625" style="1" customWidth="1"/>
    <col min="8" max="8" width="9.625" style="4" customWidth="1"/>
    <col min="9" max="9" width="8.625" style="4" customWidth="1"/>
    <col min="10" max="10" width="9.625" style="4" customWidth="1"/>
    <col min="11" max="11" width="9.00390625" style="4" customWidth="1"/>
    <col min="12" max="12" width="9.875" style="4" customWidth="1"/>
    <col min="18" max="16384" width="9.00390625" style="4" customWidth="1"/>
  </cols>
  <sheetData>
    <row r="1" spans="1:5" ht="12.75">
      <c r="A1" s="4" t="s">
        <v>31</v>
      </c>
      <c r="E1" s="50">
        <f>'ABUTMENT PLOT'!D1</f>
        <v>3</v>
      </c>
    </row>
    <row r="2" ht="12.75">
      <c r="E2" s="4"/>
    </row>
    <row r="4" spans="1:7" s="160" customFormat="1" ht="25.5">
      <c r="A4" s="13" t="s">
        <v>0</v>
      </c>
      <c r="B4" s="13" t="s">
        <v>105</v>
      </c>
      <c r="C4" s="159" t="s">
        <v>106</v>
      </c>
      <c r="D4" s="13" t="s">
        <v>1</v>
      </c>
      <c r="E4" s="13" t="s">
        <v>2</v>
      </c>
      <c r="F4" s="13"/>
      <c r="G4" s="13"/>
    </row>
    <row r="5" spans="1:5" ht="12.75">
      <c r="A5" s="1" t="str">
        <f>INDEX('APP VEL DATA'!$A$1:$BY$200,$E$1,1)</f>
        <v>Abbeville</v>
      </c>
      <c r="B5" s="1" t="str">
        <f>INDEX('APP VEL DATA'!$A$1:$BY$200,$E$1,2)</f>
        <v>SC</v>
      </c>
      <c r="C5" s="1">
        <f>INDEX('APP VEL DATA'!$A$1:$BY$200,$E$1,3)</f>
        <v>201</v>
      </c>
      <c r="D5" s="1" t="str">
        <f>INDEX('APP VEL DATA'!$A$1:$BY$200,$E$1,4)</f>
        <v>Little River</v>
      </c>
      <c r="E5" s="2" t="str">
        <f>INDEX('APP VEL DATA'!$A$1:$BY$200,$E$1,5)</f>
        <v>014020100300</v>
      </c>
    </row>
    <row r="7" spans="1:18" ht="12.75">
      <c r="A7" s="51"/>
      <c r="B7" s="52"/>
      <c r="C7" s="52"/>
      <c r="D7" s="52"/>
      <c r="E7" s="53"/>
      <c r="F7"/>
      <c r="G7"/>
      <c r="H7"/>
      <c r="I7"/>
      <c r="J7"/>
      <c r="K7"/>
      <c r="L7"/>
      <c r="R7"/>
    </row>
    <row r="8" spans="1:8" ht="12.75">
      <c r="A8" s="56" t="s">
        <v>24</v>
      </c>
      <c r="B8" s="32"/>
      <c r="C8" s="32"/>
      <c r="D8" s="32"/>
      <c r="E8" s="44"/>
      <c r="F8"/>
      <c r="G8"/>
      <c r="H8" s="57" t="s">
        <v>21</v>
      </c>
    </row>
    <row r="9" spans="1:7" ht="12.75">
      <c r="A9" s="58"/>
      <c r="B9" s="32"/>
      <c r="C9" s="32"/>
      <c r="D9" s="32" t="s">
        <v>172</v>
      </c>
      <c r="E9" s="2">
        <f>INDEX('APP VEL DATA'!$A$1:$BY$200,$E$1,14)</f>
        <v>5</v>
      </c>
      <c r="F9"/>
      <c r="G9"/>
    </row>
    <row r="10" spans="1:9" s="1" customFormat="1" ht="25.5">
      <c r="A10" s="54" t="s">
        <v>11</v>
      </c>
      <c r="B10" s="55" t="s">
        <v>11</v>
      </c>
      <c r="C10" s="169" t="s">
        <v>173</v>
      </c>
      <c r="D10" s="55" t="s">
        <v>12</v>
      </c>
      <c r="E10" s="59" t="s">
        <v>13</v>
      </c>
      <c r="F10"/>
      <c r="G10"/>
      <c r="H10" s="13" t="s">
        <v>22</v>
      </c>
      <c r="I10" s="13" t="s">
        <v>23</v>
      </c>
    </row>
    <row r="11" spans="1:8" s="13" customFormat="1" ht="25.5">
      <c r="A11" s="117" t="s">
        <v>14</v>
      </c>
      <c r="B11" s="118" t="s">
        <v>50</v>
      </c>
      <c r="C11" s="118" t="s">
        <v>50</v>
      </c>
      <c r="D11" s="118" t="s">
        <v>49</v>
      </c>
      <c r="E11" s="119" t="s">
        <v>51</v>
      </c>
      <c r="F11"/>
      <c r="G11"/>
      <c r="H11" s="13" t="s">
        <v>50</v>
      </c>
    </row>
    <row r="12" spans="1:9" ht="12.75">
      <c r="A12" s="58">
        <v>1</v>
      </c>
      <c r="B12" s="47">
        <f>INDEX('APP VEL DATA'!$A$1:$BY$200,$E$1,(14+(3*$A$12)))</f>
        <v>87.6</v>
      </c>
      <c r="C12" s="168">
        <f>B12</f>
        <v>87.6</v>
      </c>
      <c r="D12" s="47">
        <f>INDEX('APP VEL DATA'!$A$1:$BY$200,$E$1,(15+(3*A12)))</f>
        <v>643.8</v>
      </c>
      <c r="E12" s="46">
        <f>INDEX('APP VEL DATA'!$A$1:$BY$200,$E$1,(16+(3*A12)))</f>
        <v>0.56</v>
      </c>
      <c r="F12"/>
      <c r="G12"/>
      <c r="H12" s="187">
        <f>IF(ISNUMBER(INDEX('BR VEL DATA'!$A$1:$BX$200,$E$1,14)),COS(PI()*E9/180)*((INDEX('BR VEL DATA'!A1:BX200,E1,14)+INDEX('BR VEL DATA'!A1:BX200,E1,16))-B12)+B12,"N/A")</f>
        <v>697.4703941717665</v>
      </c>
      <c r="I12" s="1">
        <f>IF(ISNUMBER(H12),MAX($E$12:$E$51)+0.5,"n/a")</f>
        <v>4.69</v>
      </c>
    </row>
    <row r="13" spans="1:9" ht="12.75">
      <c r="A13" s="58">
        <v>1</v>
      </c>
      <c r="B13" s="47">
        <f>INDEX('APP VEL DATA'!$A$1:$BY$200,$E$1,(14+(3*(A13+1))))</f>
        <v>280.6</v>
      </c>
      <c r="C13" s="168">
        <f>COS(PI()*$E$9/180)*(B13-$B$12)+$B$12</f>
        <v>279.86557673170694</v>
      </c>
      <c r="D13" s="47">
        <f>INDEX('APP VEL DATA'!$A$1:$BY$200,$E$1,(15+(3*A13)))</f>
        <v>643.8</v>
      </c>
      <c r="E13" s="46">
        <f>INDEX('APP VEL DATA'!$A$1:$BY$200,$E$1,(16+(3*A13)))</f>
        <v>0.56</v>
      </c>
      <c r="F13"/>
      <c r="G13"/>
      <c r="H13" s="187">
        <f>(INDEX('BR VEL DATA'!$A$1:$BX$200,$E$1,11))-(INDEX('BR VEL DATA'!$A$1:$BX$200,$E$1,10))+H12</f>
        <v>897.7703941717665</v>
      </c>
      <c r="I13" s="1">
        <f>IF(ISNUMBER(H13),MAX($E$12:$E$51)+0.5,"n/a")</f>
        <v>4.69</v>
      </c>
    </row>
    <row r="14" spans="1:7" ht="12.75">
      <c r="A14" s="58">
        <v>2</v>
      </c>
      <c r="B14" s="47">
        <f>INDEX('APP VEL DATA'!$A$1:$BY$200,$E$1,(14+(3*A14)))</f>
        <v>280.6</v>
      </c>
      <c r="C14" s="168">
        <f aca="true" t="shared" si="0" ref="C14:C51">COS(PI()*$E$9/180)*(B14-$B$12)+$B$12</f>
        <v>279.86557673170694</v>
      </c>
      <c r="D14" s="47">
        <f>INDEX('APP VEL DATA'!$A$1:$BY$200,$E$1,(15+(3*A14)))</f>
        <v>503.5</v>
      </c>
      <c r="E14" s="46">
        <f>INDEX('APP VEL DATA'!$A$1:$BY$200,$E$1,(16+(3*A14)))</f>
        <v>0.71</v>
      </c>
      <c r="F14"/>
      <c r="G14"/>
    </row>
    <row r="15" spans="1:7" ht="12.75">
      <c r="A15" s="58">
        <v>2</v>
      </c>
      <c r="B15" s="47">
        <f>INDEX('APP VEL DATA'!$A$1:$BY$200,$E$1,(14+(3*(A15+1))))</f>
        <v>376.7</v>
      </c>
      <c r="C15" s="168">
        <f t="shared" si="0"/>
        <v>375.5998872183236</v>
      </c>
      <c r="D15" s="47">
        <f>INDEX('APP VEL DATA'!$A$1:$BY$200,$E$1,(15+(3*A15)))</f>
        <v>503.5</v>
      </c>
      <c r="E15" s="46">
        <f>INDEX('APP VEL DATA'!$A$1:$BY$200,$E$1,(16+(3*A15)))</f>
        <v>0.71</v>
      </c>
      <c r="F15"/>
      <c r="G15"/>
    </row>
    <row r="16" spans="1:7" ht="12.75">
      <c r="A16" s="58">
        <v>3</v>
      </c>
      <c r="B16" s="47">
        <f>INDEX('APP VEL DATA'!$A$1:$BY$200,$E$1,(14+(3*A16)))</f>
        <v>376.7</v>
      </c>
      <c r="C16" s="168">
        <f t="shared" si="0"/>
        <v>375.5998872183236</v>
      </c>
      <c r="D16" s="47">
        <f>INDEX('APP VEL DATA'!$A$1:$BY$200,$E$1,(15+(3*A16)))</f>
        <v>447.8</v>
      </c>
      <c r="E16" s="46">
        <f>INDEX('APP VEL DATA'!$A$1:$BY$200,$E$1,(16+(3*A16)))</f>
        <v>0.8</v>
      </c>
      <c r="F16"/>
      <c r="G16"/>
    </row>
    <row r="17" spans="1:7" ht="12.75">
      <c r="A17" s="58">
        <v>3</v>
      </c>
      <c r="B17" s="47">
        <f>INDEX('APP VEL DATA'!$A$1:$BY$200,$E$1,(14+(3*(A17+1))))</f>
        <v>454.8</v>
      </c>
      <c r="C17" s="168">
        <f t="shared" si="0"/>
        <v>453.402693139289</v>
      </c>
      <c r="D17" s="47">
        <f>INDEX('APP VEL DATA'!$A$1:$BY$200,$E$1,(15+(3*A17)))</f>
        <v>447.8</v>
      </c>
      <c r="E17" s="46">
        <f>INDEX('APP VEL DATA'!$A$1:$BY$200,$E$1,(16+(3*A17)))</f>
        <v>0.8</v>
      </c>
      <c r="F17"/>
      <c r="G17"/>
    </row>
    <row r="18" spans="1:7" ht="12.75">
      <c r="A18" s="58">
        <v>4</v>
      </c>
      <c r="B18" s="47">
        <f>INDEX('APP VEL DATA'!$A$1:$BY$200,$E$1,(14+(3*A18)))</f>
        <v>454.8</v>
      </c>
      <c r="C18" s="168">
        <f t="shared" si="0"/>
        <v>453.402693139289</v>
      </c>
      <c r="D18" s="47">
        <f>INDEX('APP VEL DATA'!$A$1:$BY$200,$E$1,(15+(3*A18)))</f>
        <v>455.8</v>
      </c>
      <c r="E18" s="46">
        <f>INDEX('APP VEL DATA'!$A$1:$BY$200,$E$1,(16+(3*A18)))</f>
        <v>0.79</v>
      </c>
      <c r="F18"/>
      <c r="G18"/>
    </row>
    <row r="19" spans="1:7" ht="12.75">
      <c r="A19" s="58">
        <v>4</v>
      </c>
      <c r="B19" s="47">
        <f>INDEX('APP VEL DATA'!$A$1:$BY$200,$E$1,(14+(3*(A19+1))))</f>
        <v>531.5</v>
      </c>
      <c r="C19" s="168">
        <f t="shared" si="0"/>
        <v>529.8108264829258</v>
      </c>
      <c r="D19" s="47">
        <f>INDEX('APP VEL DATA'!$A$1:$BY$200,$E$1,(15+(3*A19)))</f>
        <v>455.8</v>
      </c>
      <c r="E19" s="46">
        <f>INDEX('APP VEL DATA'!$A$1:$BY$200,$E$1,(16+(3*A19)))</f>
        <v>0.79</v>
      </c>
      <c r="F19"/>
      <c r="G19"/>
    </row>
    <row r="20" spans="1:7" ht="12.75">
      <c r="A20" s="58">
        <v>5</v>
      </c>
      <c r="B20" s="47">
        <f>INDEX('APP VEL DATA'!$A$1:$BY$200,$E$1,(14+(3*A20)))</f>
        <v>531.5</v>
      </c>
      <c r="C20" s="168">
        <f t="shared" si="0"/>
        <v>529.8108264829258</v>
      </c>
      <c r="D20" s="47">
        <f>INDEX('APP VEL DATA'!$A$1:$BY$200,$E$1,(15+(3*A20)))</f>
        <v>461.8</v>
      </c>
      <c r="E20" s="46">
        <f>INDEX('APP VEL DATA'!$A$1:$BY$200,$E$1,(16+(3*A20)))</f>
        <v>0.78</v>
      </c>
      <c r="F20"/>
      <c r="G20"/>
    </row>
    <row r="21" spans="1:8" ht="12.75">
      <c r="A21" s="58">
        <v>5</v>
      </c>
      <c r="B21" s="47">
        <f>INDEX('APP VEL DATA'!$A$1:$BY$200,$E$1,(14+(3*(A21+1))))</f>
        <v>617.5</v>
      </c>
      <c r="C21" s="168">
        <f t="shared" si="0"/>
        <v>615.483570518816</v>
      </c>
      <c r="D21" s="47">
        <f>INDEX('APP VEL DATA'!$A$1:$BY$200,$E$1,(15+(3*A21)))</f>
        <v>461.8</v>
      </c>
      <c r="E21" s="46">
        <f>INDEX('APP VEL DATA'!$A$1:$BY$200,$E$1,(16+(3*A21)))</f>
        <v>0.78</v>
      </c>
      <c r="F21"/>
      <c r="G21"/>
      <c r="H21" s="57" t="s">
        <v>25</v>
      </c>
    </row>
    <row r="22" spans="1:7" ht="12.75">
      <c r="A22" s="58">
        <v>6</v>
      </c>
      <c r="B22" s="47">
        <f>INDEX('APP VEL DATA'!$A$1:$BY$200,$E$1,(14+(3*A22)))</f>
        <v>617.5</v>
      </c>
      <c r="C22" s="168">
        <f t="shared" si="0"/>
        <v>615.483570518816</v>
      </c>
      <c r="D22" s="47">
        <f>INDEX('APP VEL DATA'!$A$1:$BY$200,$E$1,(15+(3*A22)))</f>
        <v>508.9</v>
      </c>
      <c r="E22" s="46">
        <f>INDEX('APP VEL DATA'!$A$1:$BY$200,$E$1,(16+(3*A22)))</f>
        <v>0.71</v>
      </c>
      <c r="F22"/>
      <c r="G22"/>
    </row>
    <row r="23" spans="1:10" ht="25.5">
      <c r="A23" s="58">
        <v>6</v>
      </c>
      <c r="B23" s="47">
        <f>INDEX('APP VEL DATA'!$A$1:$BY$200,$E$1,(14+(3*(A23+1))))</f>
        <v>727.4</v>
      </c>
      <c r="C23" s="168">
        <f t="shared" si="0"/>
        <v>724.9653678390988</v>
      </c>
      <c r="D23" s="47">
        <f>INDEX('APP VEL DATA'!$A$1:$BY$200,$E$1,(15+(3*A23)))</f>
        <v>508.9</v>
      </c>
      <c r="E23" s="46">
        <f>INDEX('APP VEL DATA'!$A$1:$BY$200,$E$1,(16+(3*A23)))</f>
        <v>0.71</v>
      </c>
      <c r="F23"/>
      <c r="G23"/>
      <c r="I23" s="13" t="s">
        <v>22</v>
      </c>
      <c r="J23" s="13" t="s">
        <v>23</v>
      </c>
    </row>
    <row r="24" spans="1:10" ht="12.75">
      <c r="A24" s="58">
        <v>7</v>
      </c>
      <c r="B24" s="47">
        <f>INDEX('APP VEL DATA'!$A$1:$BY$200,$E$1,(14+(3*A24)))</f>
        <v>727.4</v>
      </c>
      <c r="C24" s="168">
        <f t="shared" si="0"/>
        <v>724.9653678390988</v>
      </c>
      <c r="D24" s="47">
        <f>INDEX('APP VEL DATA'!$A$1:$BY$200,$E$1,(15+(3*A24)))</f>
        <v>239.9</v>
      </c>
      <c r="E24" s="46">
        <f>INDEX('APP VEL DATA'!$A$1:$BY$200,$E$1,(16+(3*A24)))</f>
        <v>1.5</v>
      </c>
      <c r="F24"/>
      <c r="G24"/>
      <c r="I24" s="1" t="s">
        <v>50</v>
      </c>
      <c r="J24" s="1"/>
    </row>
    <row r="25" spans="1:10" ht="12.75">
      <c r="A25" s="58">
        <v>7</v>
      </c>
      <c r="B25" s="47">
        <f>INDEX('APP VEL DATA'!$A$1:$BY$200,$E$1,(14+(3*(A25+1))))</f>
        <v>764.8</v>
      </c>
      <c r="C25" s="168">
        <f t="shared" si="0"/>
        <v>762.22304954773</v>
      </c>
      <c r="D25" s="47">
        <f>INDEX('APP VEL DATA'!$A$1:$BY$200,$E$1,(15+(3*A25)))</f>
        <v>239.9</v>
      </c>
      <c r="E25" s="46">
        <f>INDEX('APP VEL DATA'!$A$1:$BY$200,$E$1,(16+(3*A25)))</f>
        <v>1.5</v>
      </c>
      <c r="F25"/>
      <c r="G25"/>
      <c r="H25" s="4" t="s">
        <v>26</v>
      </c>
      <c r="I25" s="1" t="str">
        <f>IF(ISNUMBER(INDEX('APP VEL DATA'!$A$1:$BY$200,$E$1,15)),COS(PI()*$E$9/180)*(INDEX('APP VEL DATA'!$A$1:$BY$200,$E$1,15)-$B$12)+B12," ")</f>
        <v> </v>
      </c>
      <c r="J25" s="1" t="str">
        <f>IF(ISNUMBER(I25),MAX($E$12:$E$51)+0.5,"n/a")</f>
        <v>n/a</v>
      </c>
    </row>
    <row r="26" spans="1:10" ht="12.75">
      <c r="A26" s="58">
        <v>8</v>
      </c>
      <c r="B26" s="47">
        <f>INDEX('APP VEL DATA'!$A$1:$BY$200,$E$1,(14+(3*A26)))</f>
        <v>764.8</v>
      </c>
      <c r="C26" s="168">
        <f t="shared" si="0"/>
        <v>762.22304954773</v>
      </c>
      <c r="D26" s="47">
        <f>INDEX('APP VEL DATA'!$A$1:$BY$200,$E$1,(15+(3*A26)))</f>
        <v>85.7</v>
      </c>
      <c r="E26" s="46">
        <f>INDEX('APP VEL DATA'!$A$1:$BY$200,$E$1,(16+(3*A26)))</f>
        <v>4.19</v>
      </c>
      <c r="F26"/>
      <c r="G26"/>
      <c r="H26" s="4" t="s">
        <v>26</v>
      </c>
      <c r="I26" s="1" t="str">
        <f>IF(ISNUMBER(INDEX('APP VEL DATA'!$A$1:$BY$200,$E$1,15)),COS(PI()*$E$9/180)*(INDEX('APP VEL DATA'!$A$1:$BY$200,$E$1,15)-$B$12)+B12," ")</f>
        <v> </v>
      </c>
      <c r="J26" s="1" t="str">
        <f>IF(ISNUMBER(I26),(MIN($E$12:$E$51)+MAX($E$12:$E$51))/2,"n/a")</f>
        <v>n/a</v>
      </c>
    </row>
    <row r="27" spans="1:10" ht="12.75">
      <c r="A27" s="58">
        <v>8</v>
      </c>
      <c r="B27" s="47">
        <f>INDEX('APP VEL DATA'!$A$1:$BY$200,$E$1,(14+(3*(A27+1))))</f>
        <v>773.7</v>
      </c>
      <c r="C27" s="168">
        <f t="shared" si="0"/>
        <v>771.0891823607467</v>
      </c>
      <c r="D27" s="47">
        <f>INDEX('APP VEL DATA'!$A$1:$BY$200,$E$1,(15+(3*A27)))</f>
        <v>85.7</v>
      </c>
      <c r="E27" s="46">
        <f>INDEX('APP VEL DATA'!$A$1:$BY$200,$E$1,(16+(3*A27)))</f>
        <v>4.19</v>
      </c>
      <c r="F27"/>
      <c r="G27"/>
      <c r="J27" s="1"/>
    </row>
    <row r="28" spans="1:10" ht="12.75">
      <c r="A28" s="58">
        <v>9</v>
      </c>
      <c r="B28" s="47">
        <f>INDEX('APP VEL DATA'!$A$1:$BY$200,$E$1,(14+(3*A28)))</f>
        <v>773.7</v>
      </c>
      <c r="C28" s="168">
        <f t="shared" si="0"/>
        <v>771.0891823607467</v>
      </c>
      <c r="D28" s="47">
        <f>INDEX('APP VEL DATA'!$A$1:$BY$200,$E$1,(15+(3*A28)))</f>
        <v>87.4</v>
      </c>
      <c r="E28" s="46">
        <f>INDEX('APP VEL DATA'!$A$1:$BY$200,$E$1,(16+(3*A28)))</f>
        <v>4.11</v>
      </c>
      <c r="F28"/>
      <c r="G28"/>
      <c r="H28" s="4" t="s">
        <v>27</v>
      </c>
      <c r="I28" s="1" t="str">
        <f>IF(ISNUMBER(INDEX('APP VEL DATA'!$A$1:$BY$200,$E$1,16)),COS(PI()*$E$9/180)*(INDEX('APP VEL DATA'!$A$1:$BY$200,$E$1,16)-$B$12)+B12," ")</f>
        <v> </v>
      </c>
      <c r="J28" s="1" t="str">
        <f>IF(ISNUMBER(I28),MAX($E$12:$E$51)+0.5,"n/a")</f>
        <v>n/a</v>
      </c>
    </row>
    <row r="29" spans="1:10" ht="12.75">
      <c r="A29" s="58">
        <v>9</v>
      </c>
      <c r="B29" s="47">
        <f>INDEX('APP VEL DATA'!$A$1:$BY$200,$E$1,(14+(3*(A29+1))))</f>
        <v>783.1</v>
      </c>
      <c r="C29" s="168">
        <f t="shared" si="0"/>
        <v>780.453412522809</v>
      </c>
      <c r="D29" s="47">
        <f>INDEX('APP VEL DATA'!$A$1:$BY$200,$E$1,(15+(3*A29)))</f>
        <v>87.4</v>
      </c>
      <c r="E29" s="46">
        <f>INDEX('APP VEL DATA'!$A$1:$BY$200,$E$1,(16+(3*A29)))</f>
        <v>4.11</v>
      </c>
      <c r="F29"/>
      <c r="G29"/>
      <c r="H29" s="4" t="s">
        <v>27</v>
      </c>
      <c r="I29" s="1" t="str">
        <f>IF(ISNUMBER(INDEX('APP VEL DATA'!$A$1:$BY$200,$E$1,16)),COS(PI()*$E$9/180)*(INDEX('APP VEL DATA'!$A$1:$BY$200,$E$1,16)-$B$12)+B12," ")</f>
        <v> </v>
      </c>
      <c r="J29" s="1" t="str">
        <f>IF(ISNUMBER(I29),(MIN($E$12:$E$51)+MAX($E$12:$E$51))/2,"n/a")</f>
        <v>n/a</v>
      </c>
    </row>
    <row r="30" spans="1:7" ht="12.75">
      <c r="A30" s="58">
        <v>10</v>
      </c>
      <c r="B30" s="47">
        <f>INDEX('APP VEL DATA'!$A$1:$BY$200,$E$1,(14+(3*A30)))</f>
        <v>783.1</v>
      </c>
      <c r="C30" s="168">
        <f t="shared" si="0"/>
        <v>780.453412522809</v>
      </c>
      <c r="D30" s="47">
        <f>INDEX('APP VEL DATA'!$A$1:$BY$200,$E$1,(15+(3*A30)))</f>
        <v>90.3</v>
      </c>
      <c r="E30" s="46">
        <f>INDEX('APP VEL DATA'!$A$1:$BY$200,$E$1,(16+(3*A30)))</f>
        <v>3.98</v>
      </c>
      <c r="F30"/>
      <c r="G30"/>
    </row>
    <row r="31" spans="1:7" ht="12.75">
      <c r="A31" s="58">
        <v>10</v>
      </c>
      <c r="B31" s="47">
        <f>INDEX('APP VEL DATA'!$A$1:$BY$200,$E$1,(14+(3*(A31+1))))</f>
        <v>793.4</v>
      </c>
      <c r="C31" s="168">
        <f t="shared" si="0"/>
        <v>790.714217913154</v>
      </c>
      <c r="D31" s="47">
        <f>INDEX('APP VEL DATA'!$A$1:$BY$200,$E$1,(15+(3*A31)))</f>
        <v>90.3</v>
      </c>
      <c r="E31" s="46">
        <f>INDEX('APP VEL DATA'!$A$1:$BY$200,$E$1,(16+(3*A31)))</f>
        <v>3.98</v>
      </c>
      <c r="F31"/>
      <c r="G31"/>
    </row>
    <row r="32" spans="1:7" ht="12.75">
      <c r="A32" s="58">
        <v>11</v>
      </c>
      <c r="B32" s="47">
        <f>INDEX('APP VEL DATA'!$A$1:$BY$200,$E$1,(14+(3*A32)))</f>
        <v>793.4</v>
      </c>
      <c r="C32" s="168">
        <f t="shared" si="0"/>
        <v>790.714217913154</v>
      </c>
      <c r="D32" s="47">
        <f>INDEX('APP VEL DATA'!$A$1:$BY$200,$E$1,(15+(3*A32)))</f>
        <v>88.5</v>
      </c>
      <c r="E32" s="46">
        <f>INDEX('APP VEL DATA'!$A$1:$BY$200,$E$1,(16+(3*A32)))</f>
        <v>4.06</v>
      </c>
      <c r="F32"/>
      <c r="G32"/>
    </row>
    <row r="33" spans="1:7" ht="12.75">
      <c r="A33" s="58">
        <v>11</v>
      </c>
      <c r="B33" s="47">
        <f>INDEX('APP VEL DATA'!$A$1:$BY$200,$E$1,(14+(3*(A33+1))))</f>
        <v>803.2</v>
      </c>
      <c r="C33" s="168">
        <f t="shared" si="0"/>
        <v>800.4769259544531</v>
      </c>
      <c r="D33" s="47">
        <f>INDEX('APP VEL DATA'!$A$1:$BY$200,$E$1,(15+(3*A33)))</f>
        <v>88.5</v>
      </c>
      <c r="E33" s="46">
        <f>INDEX('APP VEL DATA'!$A$1:$BY$200,$E$1,(16+(3*A33)))</f>
        <v>4.06</v>
      </c>
      <c r="F33"/>
      <c r="G33"/>
    </row>
    <row r="34" spans="1:8" ht="12.75">
      <c r="A34" s="58">
        <v>12</v>
      </c>
      <c r="B34" s="47">
        <f>INDEX('APP VEL DATA'!$A$1:$BY$200,$E$1,(14+(3*A34)))</f>
        <v>803.2</v>
      </c>
      <c r="C34" s="168">
        <f t="shared" si="0"/>
        <v>800.4769259544531</v>
      </c>
      <c r="D34" s="47">
        <f>INDEX('APP VEL DATA'!$A$1:$BY$200,$E$1,(15+(3*A34)))</f>
        <v>88.5</v>
      </c>
      <c r="E34" s="46">
        <f>INDEX('APP VEL DATA'!$A$1:$BY$200,$E$1,(16+(3*A34)))</f>
        <v>4.06</v>
      </c>
      <c r="F34"/>
      <c r="G34"/>
      <c r="H34" s="57" t="s">
        <v>284</v>
      </c>
    </row>
    <row r="35" spans="1:7" ht="12.75">
      <c r="A35" s="58">
        <v>12</v>
      </c>
      <c r="B35" s="47">
        <f>INDEX('APP VEL DATA'!$A$1:$BY$200,$E$1,(14+(3*(A35+1))))</f>
        <v>812.9</v>
      </c>
      <c r="C35" s="168">
        <f t="shared" si="0"/>
        <v>810.140014525943</v>
      </c>
      <c r="D35" s="47">
        <f>INDEX('APP VEL DATA'!$A$1:$BY$200,$E$1,(15+(3*A35)))</f>
        <v>88.5</v>
      </c>
      <c r="E35" s="46">
        <f>INDEX('APP VEL DATA'!$A$1:$BY$200,$E$1,(16+(3*A35)))</f>
        <v>4.06</v>
      </c>
      <c r="F35"/>
      <c r="G35"/>
    </row>
    <row r="36" spans="1:11" ht="12.75">
      <c r="A36" s="58">
        <v>13</v>
      </c>
      <c r="B36" s="47">
        <f>INDEX('APP VEL DATA'!$A$1:$BY$200,$E$1,(14+(3*A36)))</f>
        <v>812.9</v>
      </c>
      <c r="C36" s="168">
        <f t="shared" si="0"/>
        <v>810.140014525943</v>
      </c>
      <c r="D36" s="47">
        <f>INDEX('APP VEL DATA'!$A$1:$BY$200,$E$1,(15+(3*A36)))</f>
        <v>90</v>
      </c>
      <c r="E36" s="46">
        <f>INDEX('APP VEL DATA'!$A$1:$BY$200,$E$1,(16+(3*A36)))</f>
        <v>3.99</v>
      </c>
      <c r="H36" s="4" t="s">
        <v>42</v>
      </c>
      <c r="K36" s="4">
        <f>COUNTIF(CALC!E4:E200,E5)</f>
        <v>2</v>
      </c>
    </row>
    <row r="37" spans="1:10" ht="12.75">
      <c r="A37" s="58">
        <v>13</v>
      </c>
      <c r="B37" s="47">
        <f>INDEX('APP VEL DATA'!$A$1:$BY$200,$E$1,(14+(3*(A37+1))))</f>
        <v>832.2</v>
      </c>
      <c r="C37" s="168">
        <f t="shared" si="0"/>
        <v>829.3665721991138</v>
      </c>
      <c r="D37" s="47">
        <f>INDEX('APP VEL DATA'!$A$1:$BY$200,$E$1,(15+(3*A37)))</f>
        <v>90</v>
      </c>
      <c r="E37" s="46">
        <f>INDEX('APP VEL DATA'!$A$1:$BY$200,$E$1,(16+(3*A37)))</f>
        <v>3.99</v>
      </c>
      <c r="H37" s="4" t="s">
        <v>43</v>
      </c>
      <c r="J37" s="4">
        <f>MATCH(E5,CALC!E2:E200,0)</f>
        <v>3</v>
      </c>
    </row>
    <row r="38" spans="1:5" ht="12.75">
      <c r="A38" s="58">
        <v>14</v>
      </c>
      <c r="B38" s="47">
        <f>INDEX('APP VEL DATA'!$A$1:$BY$200,$E$1,(14+(3*A38)))</f>
        <v>832.2</v>
      </c>
      <c r="C38" s="168">
        <f t="shared" si="0"/>
        <v>829.3665721991138</v>
      </c>
      <c r="D38" s="47">
        <f>INDEX('APP VEL DATA'!$A$1:$BY$200,$E$1,(15+(3*A38)))</f>
        <v>318.3</v>
      </c>
      <c r="E38" s="46">
        <f>INDEX('APP VEL DATA'!$A$1:$BY$200,$E$1,(16+(3*A38)))</f>
        <v>1.13</v>
      </c>
    </row>
    <row r="39" spans="1:10" s="64" customFormat="1" ht="25.5">
      <c r="A39" s="60">
        <v>14</v>
      </c>
      <c r="B39" s="61">
        <f>INDEX('APP VEL DATA'!$A$1:$BY$200,$E$1,(14+(3*(A39+1))))</f>
        <v>883.1</v>
      </c>
      <c r="C39" s="168">
        <f t="shared" si="0"/>
        <v>880.0728823319836</v>
      </c>
      <c r="D39" s="61">
        <f>INDEX('APP VEL DATA'!$A$1:$BY$200,$E$1,(15+(3*A39)))</f>
        <v>318.3</v>
      </c>
      <c r="E39" s="62">
        <f>INDEX('APP VEL DATA'!$A$1:$BY$200,$E$1,(16+(3*A39)))</f>
        <v>1.13</v>
      </c>
      <c r="F39" s="63"/>
      <c r="G39" s="63"/>
      <c r="I39" s="64" t="s">
        <v>11</v>
      </c>
      <c r="J39" s="65" t="s">
        <v>85</v>
      </c>
    </row>
    <row r="40" spans="1:9" ht="12.75">
      <c r="A40" s="58">
        <v>15</v>
      </c>
      <c r="B40" s="47">
        <f>INDEX('APP VEL DATA'!$A$1:$BY$200,$E$1,(14+(3*A40)))</f>
        <v>883.1</v>
      </c>
      <c r="C40" s="168">
        <f t="shared" si="0"/>
        <v>880.0728823319836</v>
      </c>
      <c r="D40" s="47">
        <f>INDEX('APP VEL DATA'!$A$1:$BY$200,$E$1,(15+(3*A40)))</f>
        <v>471.4</v>
      </c>
      <c r="E40" s="46">
        <f>INDEX('APP VEL DATA'!$A$1:$BY$200,$E$1,(16+(3*A40)))</f>
        <v>0.76</v>
      </c>
      <c r="I40" s="1" t="s">
        <v>50</v>
      </c>
    </row>
    <row r="41" spans="1:10" ht="12.75">
      <c r="A41" s="58">
        <v>15</v>
      </c>
      <c r="B41" s="47">
        <f>INDEX('APP VEL DATA'!$A$1:$BY$200,$E$1,(14+(3*(A41+1))))</f>
        <v>972.8</v>
      </c>
      <c r="C41" s="168">
        <f t="shared" si="0"/>
        <v>969.4315467508131</v>
      </c>
      <c r="D41" s="47">
        <f>INDEX('APP VEL DATA'!$A$1:$BY$200,$E$1,(15+(3*A41)))</f>
        <v>471.4</v>
      </c>
      <c r="E41" s="46">
        <f>INDEX('APP VEL DATA'!$A$1:$BY$200,$E$1,(16+(3*A41)))</f>
        <v>0.76</v>
      </c>
      <c r="H41" s="4" t="s">
        <v>26</v>
      </c>
      <c r="I41" s="5">
        <f>IF(I42="n/a","n/a",IF(INDEX(CALC!F2:F200,J37,1)="N",B12,I25))</f>
        <v>87.6</v>
      </c>
      <c r="J41" s="5">
        <f>I12*1.1</f>
        <v>5.159000000000001</v>
      </c>
    </row>
    <row r="42" spans="1:10" ht="12.75">
      <c r="A42" s="58">
        <v>16</v>
      </c>
      <c r="B42" s="47">
        <f>INDEX('APP VEL DATA'!$A$1:$BY$200,$E$1,(14+(3*A42)))</f>
        <v>972.8</v>
      </c>
      <c r="C42" s="168">
        <f t="shared" si="0"/>
        <v>969.4315467508131</v>
      </c>
      <c r="D42" s="47">
        <f>INDEX('APP VEL DATA'!$A$1:$BY$200,$E$1,(15+(3*A42)))</f>
        <v>436.6</v>
      </c>
      <c r="E42" s="46">
        <f>INDEX('APP VEL DATA'!$A$1:$BY$200,$E$1,(16+(3*A42)))</f>
        <v>0.82</v>
      </c>
      <c r="H42" s="4" t="s">
        <v>26</v>
      </c>
      <c r="I42" s="5">
        <f>IF(INDEX(CALC!H2:H200,J37,1)="LAB",COS(PI()*E9/180)*(INDEX(CALC!AI2:AI200,J37,1)-B12)+B12,"n/a")</f>
        <v>705.2407128168823</v>
      </c>
      <c r="J42" s="5">
        <f>I13*1.1</f>
        <v>5.159000000000001</v>
      </c>
    </row>
    <row r="43" spans="1:9" ht="12.75">
      <c r="A43" s="58">
        <v>16</v>
      </c>
      <c r="B43" s="47">
        <f>INDEX('APP VEL DATA'!$A$1:$BY$200,$E$1,(14+(3*(A43+1))))</f>
        <v>1048.5</v>
      </c>
      <c r="C43" s="168">
        <f t="shared" si="0"/>
        <v>1044.8434853963583</v>
      </c>
      <c r="D43" s="47">
        <f>INDEX('APP VEL DATA'!$A$1:$BY$200,$E$1,(15+(3*A43)))</f>
        <v>436.6</v>
      </c>
      <c r="E43" s="46">
        <f>INDEX('APP VEL DATA'!$A$1:$BY$200,$E$1,(16+(3*A43)))</f>
        <v>0.82</v>
      </c>
      <c r="I43" s="5"/>
    </row>
    <row r="44" spans="1:10" ht="12.75">
      <c r="A44" s="58">
        <v>17</v>
      </c>
      <c r="B44" s="47">
        <f>INDEX('APP VEL DATA'!$A$1:$BY$200,$E$1,(14+(3*A44)))</f>
        <v>1048.5</v>
      </c>
      <c r="C44" s="168">
        <f t="shared" si="0"/>
        <v>1044.8434853963583</v>
      </c>
      <c r="D44" s="47">
        <f>INDEX('APP VEL DATA'!$A$1:$BY$200,$E$1,(15+(3*A44)))</f>
        <v>428.8</v>
      </c>
      <c r="E44" s="46">
        <f>INDEX('APP VEL DATA'!$A$1:$BY$200,$E$1,(16+(3*A44)))</f>
        <v>0.84</v>
      </c>
      <c r="H44" s="4" t="s">
        <v>27</v>
      </c>
      <c r="I44" s="5">
        <f>IF(I42="n/a",COS(PI()*E9/180)*(INDEX(CALC!AI2:AI200,J37,1)-B12)+B12,IF(AND(INDEX(CALC!H2:H200,J37+1,1)="RAB",K36=2),COS(PI()*E9/180)*(INDEX(CALC!AI2:AI200,J37+1,1)-B12)+B12,"n/a"))</f>
        <v>868.8158822435469</v>
      </c>
      <c r="J44" s="5">
        <f>I12*1.1</f>
        <v>5.159000000000001</v>
      </c>
    </row>
    <row r="45" spans="1:10" ht="12.75">
      <c r="A45" s="58">
        <v>17</v>
      </c>
      <c r="B45" s="47">
        <f>INDEX('APP VEL DATA'!$A$1:$BY$200,$E$1,(14+(3*(A45+1))))</f>
        <v>1120</v>
      </c>
      <c r="C45" s="168">
        <f t="shared" si="0"/>
        <v>1116.071406309918</v>
      </c>
      <c r="D45" s="47">
        <f>INDEX('APP VEL DATA'!$A$1:$BY$200,$E$1,(15+(3*A45)))</f>
        <v>428.8</v>
      </c>
      <c r="E45" s="46">
        <f>INDEX('APP VEL DATA'!$A$1:$BY$200,$E$1,(16+(3*A45)))</f>
        <v>0.84</v>
      </c>
      <c r="H45" s="4" t="s">
        <v>27</v>
      </c>
      <c r="I45" s="5">
        <f>IF(I44="n/a","n/a",IF(INDEX(CALC!F2:F200,J37,1)="N",B51,I29))</f>
        <v>1350.6</v>
      </c>
      <c r="J45" s="5">
        <f>I13*1.1</f>
        <v>5.159000000000001</v>
      </c>
    </row>
    <row r="46" spans="1:5" ht="12.75">
      <c r="A46" s="58">
        <v>18</v>
      </c>
      <c r="B46" s="47">
        <f>INDEX('APP VEL DATA'!$A$1:$BY$200,$E$1,(14+(3*A46)))</f>
        <v>1120</v>
      </c>
      <c r="C46" s="168">
        <f t="shared" si="0"/>
        <v>1116.071406309918</v>
      </c>
      <c r="D46" s="47">
        <f>INDEX('APP VEL DATA'!$A$1:$BY$200,$E$1,(15+(3*A46)))</f>
        <v>418.8</v>
      </c>
      <c r="E46" s="46">
        <f>INDEX('APP VEL DATA'!$A$1:$BY$200,$E$1,(16+(3*A46)))</f>
        <v>0.86</v>
      </c>
    </row>
    <row r="47" spans="1:5" ht="12.75">
      <c r="A47" s="58">
        <v>18</v>
      </c>
      <c r="B47" s="47">
        <f>INDEX('APP VEL DATA'!$A$1:$BY$200,$E$1,(14+(3*(A47+1))))</f>
        <v>1184.1</v>
      </c>
      <c r="C47" s="168">
        <f t="shared" si="0"/>
        <v>1179.927486457599</v>
      </c>
      <c r="D47" s="47">
        <f>INDEX('APP VEL DATA'!$A$1:$BY$200,$E$1,(15+(3*A47)))</f>
        <v>418.8</v>
      </c>
      <c r="E47" s="46">
        <f>INDEX('APP VEL DATA'!$A$1:$BY$200,$E$1,(16+(3*A47)))</f>
        <v>0.86</v>
      </c>
    </row>
    <row r="48" spans="1:8" ht="12.75">
      <c r="A48" s="58">
        <v>19</v>
      </c>
      <c r="B48" s="47">
        <f>INDEX('APP VEL DATA'!$A$1:$BY$200,$E$1,(14+(3*A48)))</f>
        <v>1184.1</v>
      </c>
      <c r="C48" s="168">
        <f t="shared" si="0"/>
        <v>1179.927486457599</v>
      </c>
      <c r="D48" s="47">
        <f>INDEX('APP VEL DATA'!$A$1:$BY$200,$E$1,(15+(3*A48)))</f>
        <v>403.3</v>
      </c>
      <c r="E48" s="46">
        <f>INDEX('APP VEL DATA'!$A$1:$BY$200,$E$1,(16+(3*A48)))</f>
        <v>0.89</v>
      </c>
      <c r="H48" s="57" t="s">
        <v>44</v>
      </c>
    </row>
    <row r="49" spans="1:5" ht="12.75">
      <c r="A49" s="58">
        <v>19</v>
      </c>
      <c r="B49" s="47">
        <f>INDEX('APP VEL DATA'!$A$1:$BY$200,$E$1,(14+(3*(A49+1))))</f>
        <v>1243.9</v>
      </c>
      <c r="C49" s="168">
        <f t="shared" si="0"/>
        <v>1239.4999294034856</v>
      </c>
      <c r="D49" s="47">
        <f>INDEX('APP VEL DATA'!$A$1:$BY$200,$E$1,(15+(3*A49)))</f>
        <v>403.3</v>
      </c>
      <c r="E49" s="46">
        <f>INDEX('APP VEL DATA'!$A$1:$BY$200,$E$1,(16+(3*A49)))</f>
        <v>0.89</v>
      </c>
    </row>
    <row r="50" spans="1:11" ht="12.75">
      <c r="A50" s="58">
        <v>20</v>
      </c>
      <c r="B50" s="47">
        <f>INDEX('APP VEL DATA'!$A$1:$BY$200,$E$1,(14+(3*A50)))</f>
        <v>1243.9</v>
      </c>
      <c r="C50" s="168">
        <f t="shared" si="0"/>
        <v>1239.4999294034856</v>
      </c>
      <c r="D50" s="47">
        <f>INDEX('APP VEL DATA'!$A$1:$BY$200,$E$1,(15+(3*A50)))</f>
        <v>509.7</v>
      </c>
      <c r="E50" s="46">
        <f>INDEX('APP VEL DATA'!$A$1:$BY$200,$E$1,(16+(3*A50)))</f>
        <v>0.71</v>
      </c>
      <c r="H50" s="4" t="s">
        <v>42</v>
      </c>
      <c r="K50" s="4">
        <f>COUNTIF(CALC!E4:E200,E5)</f>
        <v>2</v>
      </c>
    </row>
    <row r="51" spans="1:10" ht="12.75">
      <c r="A51" s="58">
        <v>20</v>
      </c>
      <c r="B51" s="47">
        <f>INDEX('APP VEL DATA'!$A$1:$BY$200,$E$1,(14+(3*(A51+1))))</f>
        <v>1350.6</v>
      </c>
      <c r="C51" s="168">
        <f t="shared" si="0"/>
        <v>1345.7939036898745</v>
      </c>
      <c r="D51" s="47">
        <f>INDEX('APP VEL DATA'!$A$1:$BY$200,$E$1,(15+(3*A51)))</f>
        <v>509.7</v>
      </c>
      <c r="E51" s="46">
        <f>INDEX('APP VEL DATA'!$A$1:$BY$200,$E$1,(16+(3*A51)))</f>
        <v>0.71</v>
      </c>
      <c r="H51" s="4" t="s">
        <v>43</v>
      </c>
      <c r="J51" s="4">
        <f>MATCH(E5,CALC!E2:E200,0)</f>
        <v>3</v>
      </c>
    </row>
    <row r="52" spans="1:5" ht="12.75">
      <c r="A52" s="66"/>
      <c r="B52" s="67"/>
      <c r="C52" s="67"/>
      <c r="D52" s="67"/>
      <c r="E52" s="68"/>
    </row>
    <row r="53" ht="12.75">
      <c r="E53" s="4"/>
    </row>
    <row r="54" ht="12.75">
      <c r="E54" s="4"/>
    </row>
    <row r="55" spans="5:10" ht="12.75">
      <c r="E55" s="4"/>
      <c r="H55" s="4" t="s">
        <v>26</v>
      </c>
      <c r="I55" s="5">
        <f>IF(I56="n/a","n/a",IF(INDEX(CALC!H2:H200,J51,1)="LAB",I56-INDEX(CALC!AB2:AB200,J51,1),"n/a"))</f>
        <v>65.64071281688223</v>
      </c>
      <c r="J55" s="5">
        <f>I12*1.2</f>
        <v>5.628</v>
      </c>
    </row>
    <row r="56" spans="5:10" ht="12.75">
      <c r="E56" s="4"/>
      <c r="H56" s="4" t="s">
        <v>26</v>
      </c>
      <c r="I56" s="5">
        <f>I42</f>
        <v>705.2407128168823</v>
      </c>
      <c r="J56" s="5">
        <f>I12*1.2</f>
        <v>5.628</v>
      </c>
    </row>
    <row r="57" spans="5:9" ht="12.75">
      <c r="E57" s="4"/>
      <c r="I57" s="5"/>
    </row>
    <row r="58" spans="5:10" ht="12.75">
      <c r="E58" s="4"/>
      <c r="H58" s="4" t="s">
        <v>27</v>
      </c>
      <c r="I58" s="5">
        <f>I44</f>
        <v>868.8158822435469</v>
      </c>
      <c r="J58" s="5">
        <f>I12*1.2</f>
        <v>5.628</v>
      </c>
    </row>
    <row r="59" spans="5:10" ht="12.75">
      <c r="E59" s="4"/>
      <c r="H59" s="4" t="s">
        <v>27</v>
      </c>
      <c r="I59" s="5">
        <f>IF(I58="n/a","n/a",IF(AND(INDEX(CALC!H2:H200,J51,1)="RAB",K50=1),I58+INDEX(CALC!AB2:AB200,J51,1),IF(AND(INDEX(CALC!H2:H200,J51+1,1)="RAB",K50=2),I58+INDEX(CALC!AB2:AB200,J51+1,1),"n/a")))</f>
        <v>1185.515882243547</v>
      </c>
      <c r="J59" s="5">
        <f>I12*1.2</f>
        <v>5.628</v>
      </c>
    </row>
    <row r="60" ht="12.75">
      <c r="E60" s="4"/>
    </row>
    <row r="61" ht="12.75">
      <c r="E61" s="4"/>
    </row>
    <row r="62" spans="5:8" ht="12.75">
      <c r="E62" s="4"/>
      <c r="H62" s="57" t="s">
        <v>45</v>
      </c>
    </row>
    <row r="63" ht="12.75">
      <c r="E63" s="4"/>
    </row>
    <row r="64" spans="5:11" ht="12.75">
      <c r="E64" s="4"/>
      <c r="H64" s="4" t="s">
        <v>42</v>
      </c>
      <c r="K64" s="4">
        <f>COUNTIF(CALC!E4:E200,E5)</f>
        <v>2</v>
      </c>
    </row>
    <row r="65" spans="5:10" ht="12.75">
      <c r="E65" s="4"/>
      <c r="H65" s="4" t="s">
        <v>43</v>
      </c>
      <c r="J65" s="4">
        <f>MATCH(E5,CALC!E2:E200,0)</f>
        <v>3</v>
      </c>
    </row>
    <row r="66" ht="12.75">
      <c r="E66" s="4"/>
    </row>
    <row r="67" ht="12.75">
      <c r="E67" s="4"/>
    </row>
    <row r="68" ht="12.75">
      <c r="E68" s="4"/>
    </row>
    <row r="69" spans="5:10" ht="12.75">
      <c r="E69" s="4"/>
      <c r="H69" s="4" t="s">
        <v>26</v>
      </c>
      <c r="I69" s="5">
        <f>IF(I70="n/a","n/a",IF(INDEX(CALC!H2:H200,J65,1)="LAB",I70-INDEX(CALC!W2:W200,J65,1),"n/a"))</f>
        <v>278.24071281688225</v>
      </c>
      <c r="J69" s="5">
        <f>I12*1.3</f>
        <v>6.097</v>
      </c>
    </row>
    <row r="70" spans="5:10" ht="12.75">
      <c r="E70" s="4"/>
      <c r="H70" s="4" t="s">
        <v>26</v>
      </c>
      <c r="I70" s="5">
        <f>I56</f>
        <v>705.2407128168823</v>
      </c>
      <c r="J70" s="5">
        <f>I13*1.3</f>
        <v>6.097</v>
      </c>
    </row>
    <row r="71" spans="5:9" ht="12.75">
      <c r="E71" s="4"/>
      <c r="I71" s="5"/>
    </row>
    <row r="72" spans="5:10" ht="12.75">
      <c r="E72" s="4"/>
      <c r="H72" s="4" t="s">
        <v>27</v>
      </c>
      <c r="I72" s="5">
        <f>I58</f>
        <v>868.8158822435469</v>
      </c>
      <c r="J72" s="5">
        <f>I12*1.3</f>
        <v>6.097</v>
      </c>
    </row>
    <row r="73" spans="5:10" ht="12.75">
      <c r="E73" s="4"/>
      <c r="H73" s="4" t="s">
        <v>27</v>
      </c>
      <c r="I73" s="5">
        <f>IF(I72="n/a","n/a",IF(AND(INDEX(CALC!H2:H200,J65,1)="RAB",K64=1),I72+INDEX(CALC!W2:W200,J65,1),IF(AND(INDEX(CALC!H2:H200,J65+1,1)="RAB",K64=2),I72+INDEX(CALC!W2:W200,J65+1,1),"n/a")))</f>
        <v>1240.915882243547</v>
      </c>
      <c r="J73" s="5">
        <f>I13*1.3</f>
        <v>6.097</v>
      </c>
    </row>
    <row r="74" ht="12.75">
      <c r="E74" s="4"/>
    </row>
    <row r="75" ht="12.75">
      <c r="E75" s="4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" sqref="D1"/>
    </sheetView>
  </sheetViews>
  <sheetFormatPr defaultColWidth="9.00390625" defaultRowHeight="12.75"/>
  <cols>
    <col min="1" max="1" width="18.75390625" style="19" customWidth="1"/>
    <col min="2" max="2" width="14.25390625" style="19" customWidth="1"/>
    <col min="3" max="3" width="10.125" style="19" bestFit="1" customWidth="1"/>
    <col min="4" max="4" width="9.625" style="19" bestFit="1" customWidth="1"/>
    <col min="5" max="5" width="18.75390625" style="19" customWidth="1"/>
    <col min="6" max="6" width="15.125" style="19" customWidth="1"/>
    <col min="7" max="16384" width="9.00390625" style="19" customWidth="1"/>
  </cols>
  <sheetData>
    <row r="1" spans="1:5" ht="12.75">
      <c r="A1" s="19" t="s">
        <v>158</v>
      </c>
      <c r="D1" s="25">
        <v>3</v>
      </c>
      <c r="E1" s="19" t="s">
        <v>322</v>
      </c>
    </row>
    <row r="2" ht="12.75">
      <c r="B2" s="20"/>
    </row>
    <row r="4" spans="1:2" ht="12.75">
      <c r="A4" s="21" t="s">
        <v>17</v>
      </c>
      <c r="B4" s="21" t="str">
        <f>INDEX('APP VEL DATA'!$A$1:$BY$200,$D$1,1)</f>
        <v>Abbeville</v>
      </c>
    </row>
    <row r="5" spans="1:2" ht="12.75">
      <c r="A5" s="21" t="s">
        <v>16</v>
      </c>
      <c r="B5" s="21" t="str">
        <f>INDEX('APP VEL DATA'!$A$1:$BY$200,$D$1,2)</f>
        <v>SC</v>
      </c>
    </row>
    <row r="6" spans="1:6" s="24" customFormat="1" ht="12.75">
      <c r="A6" s="21" t="s">
        <v>15</v>
      </c>
      <c r="B6" s="21">
        <f>INDEX('APP VEL DATA'!$A$1:$BY$200,$D$1,3)</f>
        <v>201</v>
      </c>
      <c r="C6" s="22"/>
      <c r="D6" s="23"/>
      <c r="E6" s="22"/>
      <c r="F6" s="22"/>
    </row>
    <row r="7" spans="1:2" s="24" customFormat="1" ht="12.75">
      <c r="A7" s="21" t="s">
        <v>18</v>
      </c>
      <c r="B7" s="21" t="str">
        <f>INDEX('APP VEL DATA'!$A$1:$BY$200,$D$1,4)</f>
        <v>Little River</v>
      </c>
    </row>
    <row r="8" spans="1:2" ht="12.75">
      <c r="A8" s="21" t="s">
        <v>19</v>
      </c>
      <c r="B8" s="21" t="str">
        <f>INDEX('APP VEL DATA'!$A$1:$BY$200,$D$1,5)</f>
        <v>014020100300</v>
      </c>
    </row>
  </sheetData>
  <sheetProtection sheet="1" objects="1" scenarios="1"/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8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0.75390625" style="157" bestFit="1" customWidth="1"/>
    <col min="2" max="2" width="16.25390625" style="10" customWidth="1"/>
    <col min="3" max="3" width="9.625" style="10" bestFit="1" customWidth="1"/>
    <col min="4" max="4" width="22.875" style="6" bestFit="1" customWidth="1"/>
    <col min="5" max="5" width="16.375" style="36" customWidth="1"/>
    <col min="6" max="6" width="8.75390625" style="10" customWidth="1"/>
    <col min="7" max="7" width="14.125" style="198" customWidth="1"/>
    <col min="8" max="8" width="8.75390625" style="10" customWidth="1"/>
    <col min="9" max="9" width="10.375" style="10" customWidth="1"/>
    <col min="10" max="10" width="11.25390625" style="10" customWidth="1"/>
    <col min="11" max="14" width="13.375" style="6" customWidth="1"/>
    <col min="15" max="15" width="12.625" style="6" customWidth="1"/>
    <col min="16" max="16" width="13.375" style="6" customWidth="1"/>
    <col min="17" max="17" width="10.00390625" style="6" customWidth="1"/>
    <col min="18" max="18" width="9.00390625" style="6" customWidth="1"/>
    <col min="19" max="19" width="9.00390625" style="37" customWidth="1"/>
    <col min="20" max="20" width="12.875" style="38" customWidth="1"/>
    <col min="21" max="21" width="12.875" style="191" customWidth="1"/>
    <col min="22" max="22" width="11.625" style="197" customWidth="1"/>
    <col min="23" max="23" width="12.625" style="32" customWidth="1"/>
    <col min="24" max="24" width="11.75390625" style="196" customWidth="1"/>
    <col min="25" max="25" width="11.125" style="6" customWidth="1"/>
    <col min="26" max="26" width="9.00390625" style="39" customWidth="1"/>
    <col min="27" max="27" width="15.875" style="42" customWidth="1"/>
    <col min="28" max="28" width="13.625" style="37" customWidth="1"/>
    <col min="29" max="29" width="11.875" style="38" customWidth="1"/>
    <col min="30" max="30" width="10.00390625" style="10" customWidth="1"/>
    <col min="31" max="31" width="13.875" style="49" customWidth="1"/>
    <col min="32" max="32" width="12.00390625" style="40" customWidth="1"/>
    <col min="33" max="33" width="11.875" style="158" customWidth="1"/>
    <col min="35" max="35" width="10.125" style="166" customWidth="1"/>
  </cols>
  <sheetData>
    <row r="1" spans="1:35" s="120" customFormat="1" ht="51" customHeight="1" thickBot="1">
      <c r="A1" s="203" t="s">
        <v>81</v>
      </c>
      <c r="B1" s="201">
        <v>0</v>
      </c>
      <c r="C1" s="201">
        <v>0</v>
      </c>
      <c r="D1" s="201">
        <v>0</v>
      </c>
      <c r="E1" s="201">
        <v>0</v>
      </c>
      <c r="F1" s="202">
        <v>0</v>
      </c>
      <c r="G1" s="121" t="s">
        <v>84</v>
      </c>
      <c r="H1" s="207" t="s">
        <v>80</v>
      </c>
      <c r="I1" s="208">
        <v>0</v>
      </c>
      <c r="J1" s="208">
        <v>0</v>
      </c>
      <c r="K1" s="208">
        <v>0</v>
      </c>
      <c r="L1" s="208">
        <v>0</v>
      </c>
      <c r="M1" s="208">
        <v>0</v>
      </c>
      <c r="N1" s="208">
        <v>0</v>
      </c>
      <c r="O1" s="208">
        <v>0</v>
      </c>
      <c r="P1" s="208">
        <v>0</v>
      </c>
      <c r="Q1" s="208">
        <v>0</v>
      </c>
      <c r="R1" s="208">
        <v>0</v>
      </c>
      <c r="S1" s="208">
        <v>0</v>
      </c>
      <c r="T1" s="208">
        <v>0</v>
      </c>
      <c r="U1" s="188"/>
      <c r="V1" s="203" t="s">
        <v>318</v>
      </c>
      <c r="W1" s="204">
        <v>0</v>
      </c>
      <c r="X1" s="205">
        <v>0</v>
      </c>
      <c r="Y1" s="200" t="s">
        <v>317</v>
      </c>
      <c r="Z1" s="201">
        <v>0</v>
      </c>
      <c r="AA1" s="201">
        <v>0</v>
      </c>
      <c r="AB1" s="201">
        <v>0</v>
      </c>
      <c r="AC1" s="202">
        <v>0</v>
      </c>
      <c r="AD1" s="203" t="s">
        <v>160</v>
      </c>
      <c r="AE1" s="204">
        <v>0</v>
      </c>
      <c r="AF1" s="204">
        <v>0</v>
      </c>
      <c r="AG1" s="206">
        <v>0</v>
      </c>
      <c r="AI1" s="163"/>
    </row>
    <row r="2" spans="1:35" s="130" customFormat="1" ht="102">
      <c r="A2" s="122" t="s">
        <v>0</v>
      </c>
      <c r="B2" s="123" t="s">
        <v>105</v>
      </c>
      <c r="C2" s="124" t="s">
        <v>106</v>
      </c>
      <c r="D2" s="123" t="s">
        <v>1</v>
      </c>
      <c r="E2" s="123" t="s">
        <v>107</v>
      </c>
      <c r="F2" s="130" t="s">
        <v>20</v>
      </c>
      <c r="G2" s="125" t="s">
        <v>53</v>
      </c>
      <c r="H2" s="130" t="s">
        <v>52</v>
      </c>
      <c r="I2" s="126" t="s">
        <v>54</v>
      </c>
      <c r="J2" s="127" t="s">
        <v>55</v>
      </c>
      <c r="K2" s="128" t="s">
        <v>169</v>
      </c>
      <c r="L2" s="128" t="s">
        <v>170</v>
      </c>
      <c r="M2" s="128" t="s">
        <v>161</v>
      </c>
      <c r="N2" s="128" t="s">
        <v>165</v>
      </c>
      <c r="O2" s="128" t="s">
        <v>166</v>
      </c>
      <c r="P2" s="128" t="s">
        <v>167</v>
      </c>
      <c r="Q2" s="127" t="s">
        <v>56</v>
      </c>
      <c r="R2" s="127" t="s">
        <v>57</v>
      </c>
      <c r="S2" s="129" t="s">
        <v>58</v>
      </c>
      <c r="T2" s="189" t="s">
        <v>325</v>
      </c>
      <c r="U2" s="193" t="s">
        <v>326</v>
      </c>
      <c r="V2" s="122" t="s">
        <v>41</v>
      </c>
      <c r="W2" s="135" t="s">
        <v>163</v>
      </c>
      <c r="X2" s="136" t="s">
        <v>327</v>
      </c>
      <c r="Y2" s="135" t="s">
        <v>37</v>
      </c>
      <c r="Z2" s="132" t="s">
        <v>38</v>
      </c>
      <c r="AA2" s="133" t="s">
        <v>39</v>
      </c>
      <c r="AB2" s="132" t="s">
        <v>162</v>
      </c>
      <c r="AC2" s="134" t="s">
        <v>327</v>
      </c>
      <c r="AD2" s="131" t="s">
        <v>86</v>
      </c>
      <c r="AE2" s="137" t="s">
        <v>168</v>
      </c>
      <c r="AF2" s="138" t="s">
        <v>327</v>
      </c>
      <c r="AG2" s="139" t="s">
        <v>328</v>
      </c>
      <c r="AI2" s="164" t="s">
        <v>36</v>
      </c>
    </row>
    <row r="3" spans="1:35" s="3" customFormat="1" ht="115.5" thickBot="1">
      <c r="A3" s="140"/>
      <c r="B3" s="73" t="s">
        <v>156</v>
      </c>
      <c r="C3" s="74"/>
      <c r="D3" s="73"/>
      <c r="E3" s="73"/>
      <c r="F3" s="145" t="s">
        <v>82</v>
      </c>
      <c r="G3" s="141" t="s">
        <v>50</v>
      </c>
      <c r="H3" s="145" t="s">
        <v>83</v>
      </c>
      <c r="I3" s="142"/>
      <c r="J3" s="143" t="s">
        <v>164</v>
      </c>
      <c r="K3" s="143" t="s">
        <v>157</v>
      </c>
      <c r="L3" s="143" t="s">
        <v>49</v>
      </c>
      <c r="M3" s="143" t="s">
        <v>50</v>
      </c>
      <c r="N3" s="143" t="s">
        <v>50</v>
      </c>
      <c r="O3" s="143" t="s">
        <v>285</v>
      </c>
      <c r="P3" s="143" t="s">
        <v>51</v>
      </c>
      <c r="Q3" s="143"/>
      <c r="R3" s="143"/>
      <c r="S3" s="144" t="s">
        <v>159</v>
      </c>
      <c r="T3" s="190" t="s">
        <v>50</v>
      </c>
      <c r="U3" s="192" t="s">
        <v>50</v>
      </c>
      <c r="V3" s="140"/>
      <c r="W3" s="149" t="s">
        <v>50</v>
      </c>
      <c r="X3" s="151" t="s">
        <v>50</v>
      </c>
      <c r="Y3" s="194"/>
      <c r="Z3" s="147" t="s">
        <v>50</v>
      </c>
      <c r="AA3" s="148"/>
      <c r="AB3" s="149" t="s">
        <v>50</v>
      </c>
      <c r="AC3" s="150" t="s">
        <v>50</v>
      </c>
      <c r="AD3" s="146"/>
      <c r="AE3" s="152" t="s">
        <v>50</v>
      </c>
      <c r="AF3" s="153" t="s">
        <v>50</v>
      </c>
      <c r="AG3" s="154" t="s">
        <v>50</v>
      </c>
      <c r="AI3" s="165" t="s">
        <v>50</v>
      </c>
    </row>
    <row r="4" spans="1:35" ht="13.5" thickTop="1">
      <c r="A4" s="155" t="s">
        <v>174</v>
      </c>
      <c r="B4" s="11" t="s">
        <v>4</v>
      </c>
      <c r="C4" s="11">
        <v>201</v>
      </c>
      <c r="D4" s="7" t="s">
        <v>175</v>
      </c>
      <c r="E4" s="11" t="s">
        <v>176</v>
      </c>
      <c r="F4" s="10" t="s">
        <v>29</v>
      </c>
      <c r="G4" s="198">
        <v>4.3</v>
      </c>
      <c r="H4" s="10" t="s">
        <v>34</v>
      </c>
      <c r="I4" s="28" t="s">
        <v>3</v>
      </c>
      <c r="J4" s="9">
        <v>3</v>
      </c>
      <c r="K4" s="8">
        <v>2085</v>
      </c>
      <c r="L4" s="8">
        <v>2931.3</v>
      </c>
      <c r="M4" s="8">
        <v>620</v>
      </c>
      <c r="N4" s="8">
        <v>4.7</v>
      </c>
      <c r="O4" s="8">
        <v>5</v>
      </c>
      <c r="P4" s="8">
        <v>0.7</v>
      </c>
      <c r="Q4" s="8">
        <v>0.55</v>
      </c>
      <c r="R4" s="8">
        <v>1.01</v>
      </c>
      <c r="S4" s="29">
        <v>0.06</v>
      </c>
      <c r="T4" s="191">
        <v>13.2</v>
      </c>
      <c r="U4" s="191">
        <v>8.5</v>
      </c>
      <c r="V4" s="195">
        <v>1</v>
      </c>
      <c r="W4" s="44">
        <v>427</v>
      </c>
      <c r="X4" s="196">
        <v>12.105628950419186</v>
      </c>
      <c r="Y4" s="7">
        <v>6</v>
      </c>
      <c r="Z4" s="27">
        <v>109.9</v>
      </c>
      <c r="AA4" s="43">
        <v>5.819836214740674</v>
      </c>
      <c r="AB4" s="12">
        <v>639.6</v>
      </c>
      <c r="AC4" s="31">
        <v>13.510866032085042</v>
      </c>
      <c r="AD4" s="28">
        <v>1</v>
      </c>
      <c r="AE4" s="48">
        <v>427</v>
      </c>
      <c r="AF4" s="31">
        <v>12.105628950419186</v>
      </c>
      <c r="AG4" s="156">
        <v>7.405628950419186</v>
      </c>
      <c r="AI4" s="166">
        <v>707.6</v>
      </c>
    </row>
    <row r="5" spans="1:35" ht="12.75">
      <c r="A5" s="155" t="s">
        <v>174</v>
      </c>
      <c r="B5" s="11" t="s">
        <v>4</v>
      </c>
      <c r="C5" s="11">
        <v>201</v>
      </c>
      <c r="D5" s="7" t="s">
        <v>175</v>
      </c>
      <c r="E5" s="30" t="s">
        <v>176</v>
      </c>
      <c r="F5" s="10" t="s">
        <v>29</v>
      </c>
      <c r="G5" s="198">
        <v>3.5</v>
      </c>
      <c r="H5" s="10" t="s">
        <v>35</v>
      </c>
      <c r="I5" s="28" t="s">
        <v>3</v>
      </c>
      <c r="J5" s="9">
        <v>3</v>
      </c>
      <c r="K5" s="8">
        <v>2204</v>
      </c>
      <c r="L5" s="8">
        <v>2732.3</v>
      </c>
      <c r="M5" s="8">
        <v>478.8</v>
      </c>
      <c r="N5" s="8">
        <v>5.7</v>
      </c>
      <c r="O5" s="8">
        <v>-5</v>
      </c>
      <c r="P5" s="8">
        <v>0.8</v>
      </c>
      <c r="Q5" s="8">
        <v>0.55</v>
      </c>
      <c r="R5" s="8">
        <v>0.99</v>
      </c>
      <c r="S5" s="29">
        <v>0.06</v>
      </c>
      <c r="T5" s="191">
        <v>14.2</v>
      </c>
      <c r="U5" s="191">
        <v>8.5</v>
      </c>
      <c r="V5" s="195">
        <v>1</v>
      </c>
      <c r="W5" s="44">
        <v>372.1</v>
      </c>
      <c r="X5" s="196">
        <v>13.337097407616076</v>
      </c>
      <c r="Y5" s="7">
        <v>14</v>
      </c>
      <c r="Z5" s="27">
        <v>50.9</v>
      </c>
      <c r="AA5" s="43">
        <v>6.222003929273086</v>
      </c>
      <c r="AB5" s="12">
        <v>316.7</v>
      </c>
      <c r="AC5" s="31">
        <v>12.825631168926888</v>
      </c>
      <c r="AD5" s="28">
        <v>1</v>
      </c>
      <c r="AE5" s="48">
        <v>372.1</v>
      </c>
      <c r="AF5" s="31">
        <v>13.337097407616076</v>
      </c>
      <c r="AG5" s="156">
        <v>7.637097407616076</v>
      </c>
      <c r="AI5" s="166">
        <v>871.8</v>
      </c>
    </row>
    <row r="6" spans="1:35" ht="12.75">
      <c r="A6" s="155" t="s">
        <v>177</v>
      </c>
      <c r="B6" s="11" t="s">
        <v>5</v>
      </c>
      <c r="C6" s="11">
        <v>85</v>
      </c>
      <c r="D6" s="7" t="s">
        <v>178</v>
      </c>
      <c r="E6" s="30" t="s">
        <v>179</v>
      </c>
      <c r="F6" s="10" t="s">
        <v>29</v>
      </c>
      <c r="G6" s="198">
        <v>1.22</v>
      </c>
      <c r="H6" s="10" t="s">
        <v>34</v>
      </c>
      <c r="I6" s="28" t="s">
        <v>3</v>
      </c>
      <c r="J6" s="9">
        <v>3</v>
      </c>
      <c r="K6" s="8">
        <v>169</v>
      </c>
      <c r="L6" s="8">
        <v>403.9</v>
      </c>
      <c r="M6" s="8">
        <v>74.1</v>
      </c>
      <c r="N6" s="8">
        <v>5.5</v>
      </c>
      <c r="O6" s="8">
        <v>20</v>
      </c>
      <c r="P6" s="8">
        <v>0.4</v>
      </c>
      <c r="Q6" s="8">
        <v>0.55</v>
      </c>
      <c r="R6" s="8">
        <v>1.03</v>
      </c>
      <c r="S6" s="29">
        <v>0.03</v>
      </c>
      <c r="T6" s="191">
        <v>8.1</v>
      </c>
      <c r="U6" s="191">
        <v>2.6</v>
      </c>
      <c r="V6" s="195">
        <v>0</v>
      </c>
      <c r="W6" s="44">
        <v>74.1</v>
      </c>
      <c r="X6" s="196">
        <v>8.1</v>
      </c>
      <c r="Y6" s="7">
        <v>1</v>
      </c>
      <c r="Z6" s="27">
        <v>81.3</v>
      </c>
      <c r="AA6" s="43">
        <v>0.911439114391144</v>
      </c>
      <c r="AB6" s="12">
        <v>74.1</v>
      </c>
      <c r="AC6" s="31">
        <v>8.1</v>
      </c>
      <c r="AD6" s="28">
        <v>1</v>
      </c>
      <c r="AE6" s="48">
        <v>74.1</v>
      </c>
      <c r="AF6" s="31">
        <v>8.1</v>
      </c>
      <c r="AG6" s="156">
        <v>2.6</v>
      </c>
      <c r="AI6" s="166">
        <v>131</v>
      </c>
    </row>
    <row r="7" spans="1:35" ht="12.75">
      <c r="A7" s="155" t="s">
        <v>177</v>
      </c>
      <c r="B7" s="11" t="s">
        <v>5</v>
      </c>
      <c r="C7" s="11">
        <v>85</v>
      </c>
      <c r="D7" s="7" t="s">
        <v>178</v>
      </c>
      <c r="E7" s="30" t="s">
        <v>179</v>
      </c>
      <c r="F7" s="10" t="s">
        <v>29</v>
      </c>
      <c r="G7" s="198">
        <v>1.01</v>
      </c>
      <c r="H7" s="10" t="s">
        <v>35</v>
      </c>
      <c r="I7" s="28" t="s">
        <v>3</v>
      </c>
      <c r="J7" s="9">
        <v>3</v>
      </c>
      <c r="K7" s="8">
        <v>1798</v>
      </c>
      <c r="L7" s="8">
        <v>2711.8</v>
      </c>
      <c r="M7" s="8">
        <v>407.4</v>
      </c>
      <c r="N7" s="8">
        <v>6.7</v>
      </c>
      <c r="O7" s="8">
        <v>-20</v>
      </c>
      <c r="P7" s="8">
        <v>0.7</v>
      </c>
      <c r="Q7" s="8">
        <v>0.55</v>
      </c>
      <c r="R7" s="8">
        <v>0.97</v>
      </c>
      <c r="S7" s="29">
        <v>0.05</v>
      </c>
      <c r="T7" s="191">
        <v>13.8</v>
      </c>
      <c r="U7" s="191">
        <v>7.1</v>
      </c>
      <c r="V7" s="195">
        <v>1</v>
      </c>
      <c r="W7" s="44">
        <v>240.9</v>
      </c>
      <c r="X7" s="196">
        <v>12.789539405423392</v>
      </c>
      <c r="Y7" s="7">
        <v>12</v>
      </c>
      <c r="Z7" s="27">
        <v>10.2</v>
      </c>
      <c r="AA7" s="43">
        <v>8.656862745098039</v>
      </c>
      <c r="AB7" s="12">
        <v>88.2999999999999</v>
      </c>
      <c r="AC7" s="31">
        <v>10.655102323042595</v>
      </c>
      <c r="AD7" s="28">
        <v>1</v>
      </c>
      <c r="AE7" s="48">
        <v>240.9</v>
      </c>
      <c r="AF7" s="31">
        <v>12.789539405423392</v>
      </c>
      <c r="AG7" s="156">
        <v>6.089539405423392</v>
      </c>
      <c r="AI7" s="166">
        <v>238</v>
      </c>
    </row>
    <row r="8" spans="1:35" ht="12.75">
      <c r="A8" s="155" t="s">
        <v>177</v>
      </c>
      <c r="B8" s="11" t="s">
        <v>7</v>
      </c>
      <c r="C8" s="11">
        <v>263</v>
      </c>
      <c r="D8" s="7" t="s">
        <v>180</v>
      </c>
      <c r="E8" s="30" t="s">
        <v>181</v>
      </c>
      <c r="F8" s="10" t="s">
        <v>29</v>
      </c>
      <c r="G8" s="198">
        <v>0</v>
      </c>
      <c r="H8" s="10" t="s">
        <v>34</v>
      </c>
      <c r="I8" s="28" t="s">
        <v>3</v>
      </c>
      <c r="J8" s="9">
        <v>3</v>
      </c>
      <c r="K8" s="8">
        <v>1029</v>
      </c>
      <c r="L8" s="8">
        <v>1048.8</v>
      </c>
      <c r="M8" s="8">
        <v>274.5</v>
      </c>
      <c r="N8" s="8">
        <v>3.8</v>
      </c>
      <c r="O8" s="8">
        <v>13</v>
      </c>
      <c r="P8" s="8">
        <v>1</v>
      </c>
      <c r="Q8" s="8">
        <v>0.55</v>
      </c>
      <c r="R8" s="8">
        <v>1.02</v>
      </c>
      <c r="S8" s="29">
        <v>0.09</v>
      </c>
      <c r="T8" s="191">
        <v>10.8</v>
      </c>
      <c r="U8" s="191">
        <v>7</v>
      </c>
      <c r="V8" s="195">
        <v>1</v>
      </c>
      <c r="W8" s="44">
        <v>110.2</v>
      </c>
      <c r="X8" s="196">
        <v>8.539051026970522</v>
      </c>
      <c r="Y8" s="7">
        <v>4</v>
      </c>
      <c r="Z8" s="27">
        <v>33.3</v>
      </c>
      <c r="AA8" s="43">
        <v>3.720720720720722</v>
      </c>
      <c r="AB8" s="12">
        <v>123.9</v>
      </c>
      <c r="AC8" s="31">
        <v>8.783953262368405</v>
      </c>
      <c r="AD8" s="28">
        <v>1</v>
      </c>
      <c r="AE8" s="48">
        <v>110.2</v>
      </c>
      <c r="AF8" s="31">
        <v>8.539051026970522</v>
      </c>
      <c r="AG8" s="156">
        <v>4.739051026970523</v>
      </c>
      <c r="AI8" s="166">
        <v>579</v>
      </c>
    </row>
    <row r="9" spans="1:35" ht="12.75">
      <c r="A9" s="155" t="s">
        <v>177</v>
      </c>
      <c r="B9" s="11" t="s">
        <v>7</v>
      </c>
      <c r="C9" s="11">
        <v>263</v>
      </c>
      <c r="D9" s="7" t="s">
        <v>180</v>
      </c>
      <c r="E9" s="30" t="s">
        <v>181</v>
      </c>
      <c r="F9" s="10" t="s">
        <v>29</v>
      </c>
      <c r="G9" s="198">
        <v>0</v>
      </c>
      <c r="H9" s="10" t="s">
        <v>35</v>
      </c>
      <c r="I9" s="28" t="s">
        <v>3</v>
      </c>
      <c r="J9" s="9">
        <v>3</v>
      </c>
      <c r="K9" s="8">
        <v>2233</v>
      </c>
      <c r="L9" s="8">
        <v>1718.3</v>
      </c>
      <c r="M9" s="8">
        <v>312.9</v>
      </c>
      <c r="N9" s="8">
        <v>5.5</v>
      </c>
      <c r="O9" s="8">
        <v>-13</v>
      </c>
      <c r="P9" s="8">
        <v>1.3</v>
      </c>
      <c r="Q9" s="8">
        <v>0.55</v>
      </c>
      <c r="R9" s="8">
        <v>0.98</v>
      </c>
      <c r="S9" s="29">
        <v>0.1</v>
      </c>
      <c r="T9" s="191">
        <v>14.7</v>
      </c>
      <c r="U9" s="191">
        <v>9.2</v>
      </c>
      <c r="V9" s="195">
        <v>1</v>
      </c>
      <c r="W9" s="44">
        <v>221.9</v>
      </c>
      <c r="X9" s="196">
        <v>13.59970115167872</v>
      </c>
      <c r="Y9" s="7">
        <v>13</v>
      </c>
      <c r="Z9" s="27">
        <v>29</v>
      </c>
      <c r="AA9" s="43">
        <v>7.841379310344831</v>
      </c>
      <c r="AB9" s="12">
        <v>227.4</v>
      </c>
      <c r="AC9" s="31">
        <v>13.685425372510622</v>
      </c>
      <c r="AD9" s="28">
        <v>1</v>
      </c>
      <c r="AE9" s="48">
        <v>221.9</v>
      </c>
      <c r="AF9" s="31">
        <v>13.59970115167872</v>
      </c>
      <c r="AG9" s="156">
        <v>8.09970115167872</v>
      </c>
      <c r="AI9" s="166">
        <v>716.7</v>
      </c>
    </row>
    <row r="10" spans="1:35" ht="12.75">
      <c r="A10" s="155" t="s">
        <v>182</v>
      </c>
      <c r="B10" s="11" t="s">
        <v>4</v>
      </c>
      <c r="C10" s="11">
        <v>5</v>
      </c>
      <c r="D10" s="7" t="s">
        <v>183</v>
      </c>
      <c r="E10" s="30" t="s">
        <v>184</v>
      </c>
      <c r="F10" s="10" t="s">
        <v>29</v>
      </c>
      <c r="G10" s="198">
        <v>1.9</v>
      </c>
      <c r="H10" s="10" t="s">
        <v>35</v>
      </c>
      <c r="I10" s="28" t="s">
        <v>3</v>
      </c>
      <c r="J10" s="9">
        <v>3</v>
      </c>
      <c r="K10" s="8">
        <v>2235</v>
      </c>
      <c r="L10" s="8">
        <v>2216.7</v>
      </c>
      <c r="M10" s="8">
        <v>242.1</v>
      </c>
      <c r="N10" s="8">
        <v>9.2</v>
      </c>
      <c r="O10" s="8">
        <v>-16</v>
      </c>
      <c r="P10" s="8">
        <v>1</v>
      </c>
      <c r="Q10" s="8">
        <v>0.55</v>
      </c>
      <c r="R10" s="8">
        <v>0.97</v>
      </c>
      <c r="S10" s="29">
        <v>0.06</v>
      </c>
      <c r="T10" s="191">
        <v>17.2</v>
      </c>
      <c r="U10" s="191">
        <v>8</v>
      </c>
      <c r="V10" s="195">
        <v>1</v>
      </c>
      <c r="W10" s="44">
        <v>79.39999999999995</v>
      </c>
      <c r="X10" s="196">
        <v>14.259579465646397</v>
      </c>
      <c r="Y10" s="7">
        <v>18</v>
      </c>
      <c r="Z10" s="27">
        <v>53.3</v>
      </c>
      <c r="AA10" s="43">
        <v>2.50656660412758</v>
      </c>
      <c r="AB10" s="12">
        <v>133.6</v>
      </c>
      <c r="AC10" s="31">
        <v>15.528319279380868</v>
      </c>
      <c r="AD10" s="28">
        <v>1</v>
      </c>
      <c r="AE10" s="48">
        <v>79.39999999999995</v>
      </c>
      <c r="AF10" s="31">
        <v>14.259579465646397</v>
      </c>
      <c r="AG10" s="156">
        <v>5.059579465646397</v>
      </c>
      <c r="AI10" s="166">
        <v>358</v>
      </c>
    </row>
    <row r="11" spans="1:35" ht="12.75">
      <c r="A11" s="155" t="s">
        <v>182</v>
      </c>
      <c r="B11" s="11" t="s">
        <v>7</v>
      </c>
      <c r="C11" s="11">
        <v>348</v>
      </c>
      <c r="D11" s="7" t="s">
        <v>183</v>
      </c>
      <c r="E11" s="30" t="s">
        <v>185</v>
      </c>
      <c r="F11" s="10" t="s">
        <v>29</v>
      </c>
      <c r="G11" s="198">
        <v>0</v>
      </c>
      <c r="H11" s="10" t="s">
        <v>34</v>
      </c>
      <c r="I11" s="28" t="s">
        <v>3</v>
      </c>
      <c r="J11" s="9">
        <v>3</v>
      </c>
      <c r="K11" s="8">
        <v>1254</v>
      </c>
      <c r="L11" s="8">
        <v>474.1</v>
      </c>
      <c r="M11" s="8">
        <v>84</v>
      </c>
      <c r="N11" s="8">
        <v>5.6</v>
      </c>
      <c r="O11" s="8">
        <v>0</v>
      </c>
      <c r="P11" s="8">
        <v>2.6</v>
      </c>
      <c r="Q11" s="8">
        <v>0.55</v>
      </c>
      <c r="R11" s="8">
        <v>1</v>
      </c>
      <c r="S11" s="29">
        <v>0.2</v>
      </c>
      <c r="T11" s="191">
        <v>14</v>
      </c>
      <c r="U11" s="191">
        <v>8.4</v>
      </c>
      <c r="V11" s="195">
        <v>1</v>
      </c>
      <c r="W11" s="44">
        <v>11.7</v>
      </c>
      <c r="X11" s="196">
        <v>9.195869648195243</v>
      </c>
      <c r="Y11" s="7">
        <v>2</v>
      </c>
      <c r="Z11" s="27">
        <v>24</v>
      </c>
      <c r="AA11" s="43">
        <v>1.4875</v>
      </c>
      <c r="AB11" s="12">
        <v>35.7</v>
      </c>
      <c r="AC11" s="31">
        <v>11.409400962825595</v>
      </c>
      <c r="AD11" s="28">
        <v>1</v>
      </c>
      <c r="AE11" s="48">
        <v>11.7</v>
      </c>
      <c r="AF11" s="31">
        <v>9.195869648195243</v>
      </c>
      <c r="AG11" s="156">
        <v>3.5958696481952437</v>
      </c>
      <c r="AI11" s="166">
        <v>104</v>
      </c>
    </row>
    <row r="12" spans="1:35" ht="12.75">
      <c r="A12" s="155" t="s">
        <v>182</v>
      </c>
      <c r="B12" s="11" t="s">
        <v>7</v>
      </c>
      <c r="C12" s="11">
        <v>348</v>
      </c>
      <c r="D12" s="7" t="s">
        <v>183</v>
      </c>
      <c r="E12" s="30" t="s">
        <v>185</v>
      </c>
      <c r="F12" s="10" t="s">
        <v>29</v>
      </c>
      <c r="G12" s="198">
        <v>2</v>
      </c>
      <c r="H12" s="10" t="s">
        <v>35</v>
      </c>
      <c r="I12" s="28" t="s">
        <v>3</v>
      </c>
      <c r="J12" s="9">
        <v>3</v>
      </c>
      <c r="K12" s="8">
        <v>4284</v>
      </c>
      <c r="L12" s="8">
        <v>4609.6</v>
      </c>
      <c r="M12" s="8">
        <v>375.4</v>
      </c>
      <c r="N12" s="8">
        <v>12.3</v>
      </c>
      <c r="O12" s="8">
        <v>0</v>
      </c>
      <c r="P12" s="8">
        <v>0.9</v>
      </c>
      <c r="Q12" s="8">
        <v>0.55</v>
      </c>
      <c r="R12" s="8">
        <v>1</v>
      </c>
      <c r="S12" s="29">
        <v>0.05</v>
      </c>
      <c r="T12" s="191">
        <v>22.6</v>
      </c>
      <c r="U12" s="191">
        <v>10.3</v>
      </c>
      <c r="V12" s="195">
        <v>1</v>
      </c>
      <c r="W12" s="44">
        <v>248.8</v>
      </c>
      <c r="X12" s="196">
        <v>21.2995713515586</v>
      </c>
      <c r="Y12" s="7">
        <v>16</v>
      </c>
      <c r="Z12" s="27">
        <v>69.7</v>
      </c>
      <c r="AA12" s="43">
        <v>4.682926829268292</v>
      </c>
      <c r="AB12" s="12">
        <v>326.4</v>
      </c>
      <c r="AC12" s="31">
        <v>22.413901679212454</v>
      </c>
      <c r="AD12" s="28">
        <v>1</v>
      </c>
      <c r="AE12" s="48">
        <v>248.8</v>
      </c>
      <c r="AF12" s="31">
        <v>21.2995713515586</v>
      </c>
      <c r="AG12" s="156">
        <v>8.9995713515586</v>
      </c>
      <c r="AI12" s="166">
        <v>279</v>
      </c>
    </row>
    <row r="13" spans="1:35" ht="12.75">
      <c r="A13" s="155" t="s">
        <v>186</v>
      </c>
      <c r="B13" s="11" t="s">
        <v>5</v>
      </c>
      <c r="C13" s="11">
        <v>77</v>
      </c>
      <c r="D13" s="7" t="s">
        <v>187</v>
      </c>
      <c r="E13" s="30" t="s">
        <v>188</v>
      </c>
      <c r="F13" s="10" t="s">
        <v>29</v>
      </c>
      <c r="G13" s="198">
        <v>4.3</v>
      </c>
      <c r="H13" s="10" t="s">
        <v>34</v>
      </c>
      <c r="I13" s="28" t="s">
        <v>3</v>
      </c>
      <c r="J13" s="9">
        <v>3</v>
      </c>
      <c r="K13" s="8">
        <v>6603</v>
      </c>
      <c r="L13" s="8">
        <v>10652.2</v>
      </c>
      <c r="M13" s="8">
        <v>819.8</v>
      </c>
      <c r="N13" s="8">
        <v>13</v>
      </c>
      <c r="O13" s="8">
        <v>22</v>
      </c>
      <c r="P13" s="8">
        <v>0.6</v>
      </c>
      <c r="Q13" s="8">
        <v>0.55</v>
      </c>
      <c r="R13" s="8">
        <v>1.03</v>
      </c>
      <c r="S13" s="29">
        <v>0.03</v>
      </c>
      <c r="T13" s="191">
        <v>24.7</v>
      </c>
      <c r="U13" s="191">
        <v>11.7</v>
      </c>
      <c r="V13" s="195">
        <v>1</v>
      </c>
      <c r="W13" s="44">
        <v>706.7</v>
      </c>
      <c r="X13" s="196">
        <v>23.974595874088408</v>
      </c>
      <c r="Y13" s="7">
        <v>8</v>
      </c>
      <c r="Z13" s="27">
        <v>102.4</v>
      </c>
      <c r="AA13" s="43">
        <v>7.857421875</v>
      </c>
      <c r="AB13" s="12">
        <v>804.6</v>
      </c>
      <c r="AC13" s="31">
        <v>24.604244205265044</v>
      </c>
      <c r="AD13" s="28">
        <v>1</v>
      </c>
      <c r="AE13" s="48">
        <v>706.7</v>
      </c>
      <c r="AF13" s="31">
        <v>23.974595874088408</v>
      </c>
      <c r="AG13" s="156">
        <v>10.974595874088408</v>
      </c>
      <c r="AI13" s="166">
        <v>820</v>
      </c>
    </row>
    <row r="14" spans="1:35" ht="12.75">
      <c r="A14" s="155" t="s">
        <v>186</v>
      </c>
      <c r="B14" s="11" t="s">
        <v>5</v>
      </c>
      <c r="C14" s="11">
        <v>77</v>
      </c>
      <c r="D14" s="7" t="s">
        <v>187</v>
      </c>
      <c r="E14" s="30" t="s">
        <v>188</v>
      </c>
      <c r="F14" s="10" t="s">
        <v>29</v>
      </c>
      <c r="G14" s="198">
        <v>0</v>
      </c>
      <c r="H14" s="10" t="s">
        <v>35</v>
      </c>
      <c r="I14" s="28" t="s">
        <v>3</v>
      </c>
      <c r="J14" s="9">
        <v>3</v>
      </c>
      <c r="K14" s="8">
        <v>6778</v>
      </c>
      <c r="L14" s="8">
        <v>19482.5</v>
      </c>
      <c r="M14" s="8">
        <v>1592.6</v>
      </c>
      <c r="N14" s="8">
        <v>12.2</v>
      </c>
      <c r="O14" s="8">
        <v>22</v>
      </c>
      <c r="P14" s="8">
        <v>0.3</v>
      </c>
      <c r="Q14" s="8">
        <v>0.55</v>
      </c>
      <c r="R14" s="8">
        <v>1.03</v>
      </c>
      <c r="S14" s="29">
        <v>0.02</v>
      </c>
      <c r="T14" s="191">
        <v>23.1</v>
      </c>
      <c r="U14" s="191">
        <v>10.9</v>
      </c>
      <c r="V14" s="195">
        <v>1</v>
      </c>
      <c r="W14" s="44">
        <v>1317.7</v>
      </c>
      <c r="X14" s="196">
        <v>23.004390863335583</v>
      </c>
      <c r="Y14" s="7">
        <v>12</v>
      </c>
      <c r="Z14" s="27">
        <v>157.8</v>
      </c>
      <c r="AA14" s="43">
        <v>8.096958174904943</v>
      </c>
      <c r="AB14" s="12">
        <v>1277.7</v>
      </c>
      <c r="AC14" s="31">
        <v>22.86212075812989</v>
      </c>
      <c r="AD14" s="28">
        <v>1</v>
      </c>
      <c r="AE14" s="48">
        <v>1317.7</v>
      </c>
      <c r="AF14" s="31">
        <v>23.004390863335583</v>
      </c>
      <c r="AG14" s="156">
        <v>10.804390863335584</v>
      </c>
      <c r="AI14" s="166">
        <v>1071</v>
      </c>
    </row>
    <row r="15" spans="1:35" ht="12.75">
      <c r="A15" s="155" t="s">
        <v>186</v>
      </c>
      <c r="B15" s="11" t="s">
        <v>4</v>
      </c>
      <c r="C15" s="11">
        <v>9</v>
      </c>
      <c r="D15" s="7" t="s">
        <v>189</v>
      </c>
      <c r="E15" s="30" t="s">
        <v>190</v>
      </c>
      <c r="F15" s="10" t="s">
        <v>29</v>
      </c>
      <c r="G15" s="198">
        <v>0</v>
      </c>
      <c r="H15" s="10" t="s">
        <v>34</v>
      </c>
      <c r="I15" s="28" t="s">
        <v>3</v>
      </c>
      <c r="J15" s="9">
        <v>3</v>
      </c>
      <c r="K15" s="8">
        <v>3631</v>
      </c>
      <c r="L15" s="8">
        <v>3840.7</v>
      </c>
      <c r="M15" s="8">
        <v>328.8</v>
      </c>
      <c r="N15" s="8">
        <v>11.7</v>
      </c>
      <c r="O15" s="8">
        <v>-30</v>
      </c>
      <c r="P15" s="8">
        <v>0.9</v>
      </c>
      <c r="Q15" s="8">
        <v>0.55</v>
      </c>
      <c r="R15" s="8">
        <v>0.95</v>
      </c>
      <c r="S15" s="29">
        <v>0.05</v>
      </c>
      <c r="T15" s="191">
        <v>20.9</v>
      </c>
      <c r="U15" s="191">
        <v>9.2</v>
      </c>
      <c r="V15" s="195">
        <v>1</v>
      </c>
      <c r="W15" s="44">
        <v>200.3</v>
      </c>
      <c r="X15" s="196">
        <v>19.26959430587982</v>
      </c>
      <c r="Y15" s="7">
        <v>5</v>
      </c>
      <c r="Z15" s="27">
        <v>62.9</v>
      </c>
      <c r="AA15" s="43">
        <v>4.181240063593005</v>
      </c>
      <c r="AB15" s="12">
        <v>263</v>
      </c>
      <c r="AC15" s="31">
        <v>20.210023662611068</v>
      </c>
      <c r="AD15" s="28">
        <v>1</v>
      </c>
      <c r="AE15" s="48">
        <v>200.3</v>
      </c>
      <c r="AF15" s="31">
        <v>19.26959430587982</v>
      </c>
      <c r="AG15" s="156">
        <v>7.569594305879821</v>
      </c>
      <c r="AI15" s="166">
        <v>381.3</v>
      </c>
    </row>
    <row r="16" spans="1:35" ht="12.75">
      <c r="A16" s="155" t="s">
        <v>186</v>
      </c>
      <c r="B16" s="11" t="s">
        <v>4</v>
      </c>
      <c r="C16" s="11">
        <v>9</v>
      </c>
      <c r="D16" s="7" t="s">
        <v>189</v>
      </c>
      <c r="E16" s="30" t="s">
        <v>190</v>
      </c>
      <c r="F16" s="10" t="s">
        <v>29</v>
      </c>
      <c r="G16" s="198">
        <v>14.2</v>
      </c>
      <c r="H16" s="10" t="s">
        <v>35</v>
      </c>
      <c r="I16" s="28" t="s">
        <v>3</v>
      </c>
      <c r="J16" s="9">
        <v>3</v>
      </c>
      <c r="K16" s="8">
        <v>10766</v>
      </c>
      <c r="L16" s="8">
        <v>9824.9</v>
      </c>
      <c r="M16" s="8">
        <v>675</v>
      </c>
      <c r="N16" s="8">
        <v>14.6</v>
      </c>
      <c r="O16" s="8">
        <v>30</v>
      </c>
      <c r="P16" s="8">
        <v>1.1</v>
      </c>
      <c r="Q16" s="8">
        <v>0.55</v>
      </c>
      <c r="R16" s="8">
        <v>1.04</v>
      </c>
      <c r="S16" s="29">
        <v>0.05</v>
      </c>
      <c r="T16" s="191">
        <v>30.5</v>
      </c>
      <c r="U16" s="191">
        <v>15.9</v>
      </c>
      <c r="V16" s="195">
        <v>1</v>
      </c>
      <c r="W16" s="44">
        <v>548.8</v>
      </c>
      <c r="X16" s="196">
        <v>29.101829026746607</v>
      </c>
      <c r="Y16" s="7">
        <v>8</v>
      </c>
      <c r="Z16" s="27">
        <v>48.5</v>
      </c>
      <c r="AA16" s="43">
        <v>12.393814432989691</v>
      </c>
      <c r="AB16" s="12">
        <v>601.1</v>
      </c>
      <c r="AC16" s="31">
        <v>29.680710724024767</v>
      </c>
      <c r="AD16" s="28">
        <v>1</v>
      </c>
      <c r="AE16" s="48">
        <v>548.8</v>
      </c>
      <c r="AF16" s="31">
        <v>29.101829026746607</v>
      </c>
      <c r="AG16" s="156">
        <v>14.501829026746607</v>
      </c>
      <c r="AI16" s="166">
        <v>568</v>
      </c>
    </row>
    <row r="17" spans="1:35" ht="12.75">
      <c r="A17" s="155" t="s">
        <v>186</v>
      </c>
      <c r="B17" s="11" t="s">
        <v>4</v>
      </c>
      <c r="C17" s="11">
        <v>9</v>
      </c>
      <c r="D17" s="7" t="s">
        <v>187</v>
      </c>
      <c r="E17" s="30" t="s">
        <v>191</v>
      </c>
      <c r="F17" s="10" t="s">
        <v>29</v>
      </c>
      <c r="G17" s="198">
        <v>0.3</v>
      </c>
      <c r="H17" s="10" t="s">
        <v>34</v>
      </c>
      <c r="I17" s="28" t="s">
        <v>3</v>
      </c>
      <c r="J17" s="9">
        <v>3</v>
      </c>
      <c r="K17" s="8">
        <v>982</v>
      </c>
      <c r="L17" s="8">
        <v>975.3</v>
      </c>
      <c r="M17" s="8">
        <v>87.7</v>
      </c>
      <c r="N17" s="8">
        <v>11.1</v>
      </c>
      <c r="O17" s="8">
        <v>0</v>
      </c>
      <c r="P17" s="8">
        <v>1</v>
      </c>
      <c r="Q17" s="8">
        <v>0.55</v>
      </c>
      <c r="R17" s="8">
        <v>1</v>
      </c>
      <c r="S17" s="29">
        <v>0.05</v>
      </c>
      <c r="T17" s="191">
        <v>16.8</v>
      </c>
      <c r="U17" s="191">
        <v>5.7</v>
      </c>
      <c r="V17" s="195">
        <v>0</v>
      </c>
      <c r="W17" s="44">
        <v>87.7</v>
      </c>
      <c r="X17" s="196">
        <v>16.8</v>
      </c>
      <c r="Y17" s="7">
        <v>1</v>
      </c>
      <c r="Z17" s="27">
        <v>98</v>
      </c>
      <c r="AA17" s="43">
        <v>0.8948979591836733</v>
      </c>
      <c r="AB17" s="12">
        <v>87.7</v>
      </c>
      <c r="AC17" s="31">
        <v>16.8</v>
      </c>
      <c r="AD17" s="28">
        <v>1</v>
      </c>
      <c r="AE17" s="48">
        <v>87.7</v>
      </c>
      <c r="AF17" s="31">
        <v>16.8</v>
      </c>
      <c r="AG17" s="156">
        <v>5.7</v>
      </c>
      <c r="AI17" s="166">
        <v>247</v>
      </c>
    </row>
    <row r="18" spans="1:35" ht="12.75">
      <c r="A18" s="155" t="s">
        <v>186</v>
      </c>
      <c r="B18" s="11" t="s">
        <v>4</v>
      </c>
      <c r="C18" s="11">
        <v>9</v>
      </c>
      <c r="D18" s="7" t="s">
        <v>187</v>
      </c>
      <c r="E18" s="30" t="s">
        <v>191</v>
      </c>
      <c r="F18" s="10" t="s">
        <v>29</v>
      </c>
      <c r="G18" s="198">
        <v>0.2</v>
      </c>
      <c r="H18" s="10" t="s">
        <v>35</v>
      </c>
      <c r="I18" s="28" t="s">
        <v>3</v>
      </c>
      <c r="J18" s="9">
        <v>3</v>
      </c>
      <c r="K18" s="8">
        <v>73</v>
      </c>
      <c r="L18" s="8">
        <v>179.1</v>
      </c>
      <c r="M18" s="8">
        <v>56.8</v>
      </c>
      <c r="N18" s="8">
        <v>3.2</v>
      </c>
      <c r="O18" s="8">
        <v>0</v>
      </c>
      <c r="P18" s="8">
        <v>0.4</v>
      </c>
      <c r="Q18" s="8">
        <v>0.55</v>
      </c>
      <c r="R18" s="8">
        <v>1</v>
      </c>
      <c r="S18" s="29">
        <v>0.04</v>
      </c>
      <c r="T18" s="191">
        <v>5.1</v>
      </c>
      <c r="U18" s="191">
        <v>1.9</v>
      </c>
      <c r="V18" s="195">
        <v>0</v>
      </c>
      <c r="W18" s="44">
        <v>56.8</v>
      </c>
      <c r="X18" s="196">
        <v>5.1</v>
      </c>
      <c r="Y18" s="7">
        <v>20</v>
      </c>
      <c r="Z18" s="27">
        <v>170.3</v>
      </c>
      <c r="AA18" s="43">
        <v>0.33352906635349366</v>
      </c>
      <c r="AB18" s="12">
        <v>56.8</v>
      </c>
      <c r="AC18" s="31">
        <v>5.1</v>
      </c>
      <c r="AD18" s="28">
        <v>1</v>
      </c>
      <c r="AE18" s="48">
        <v>56.8</v>
      </c>
      <c r="AF18" s="31">
        <v>5.1</v>
      </c>
      <c r="AG18" s="156">
        <v>1.9</v>
      </c>
      <c r="AI18" s="166">
        <v>641</v>
      </c>
    </row>
    <row r="19" spans="1:35" ht="12.75">
      <c r="A19" s="155" t="s">
        <v>186</v>
      </c>
      <c r="B19" s="11" t="s">
        <v>4</v>
      </c>
      <c r="C19" s="11">
        <v>72</v>
      </c>
      <c r="D19" s="7" t="s">
        <v>192</v>
      </c>
      <c r="E19" s="30" t="s">
        <v>193</v>
      </c>
      <c r="F19" s="10" t="s">
        <v>29</v>
      </c>
      <c r="G19" s="198">
        <v>0</v>
      </c>
      <c r="H19" s="10" t="s">
        <v>35</v>
      </c>
      <c r="I19" s="28" t="s">
        <v>3</v>
      </c>
      <c r="J19" s="9">
        <v>3</v>
      </c>
      <c r="K19" s="8">
        <v>41</v>
      </c>
      <c r="L19" s="8">
        <v>108.7</v>
      </c>
      <c r="M19" s="8">
        <v>80.9</v>
      </c>
      <c r="N19" s="8">
        <v>1.3</v>
      </c>
      <c r="O19" s="8">
        <v>0</v>
      </c>
      <c r="P19" s="8">
        <v>0.4</v>
      </c>
      <c r="Q19" s="8">
        <v>0.55</v>
      </c>
      <c r="R19" s="8">
        <v>1</v>
      </c>
      <c r="S19" s="29">
        <v>0.06</v>
      </c>
      <c r="T19" s="191">
        <v>3.1</v>
      </c>
      <c r="U19" s="191">
        <v>1.8</v>
      </c>
      <c r="V19" s="195">
        <v>0</v>
      </c>
      <c r="W19" s="44">
        <v>80.9</v>
      </c>
      <c r="X19" s="196">
        <v>3.1</v>
      </c>
      <c r="Y19" s="7">
        <v>20</v>
      </c>
      <c r="Z19" s="27">
        <v>180.2</v>
      </c>
      <c r="AA19" s="43">
        <v>0.4489456159822417</v>
      </c>
      <c r="AB19" s="12">
        <v>80.9</v>
      </c>
      <c r="AC19" s="31">
        <v>3.1</v>
      </c>
      <c r="AD19" s="28">
        <v>1</v>
      </c>
      <c r="AE19" s="48">
        <v>80.9</v>
      </c>
      <c r="AF19" s="31">
        <v>3.1</v>
      </c>
      <c r="AG19" s="156">
        <v>1.8</v>
      </c>
      <c r="AI19" s="166">
        <v>616.7</v>
      </c>
    </row>
    <row r="20" spans="1:35" ht="12.75">
      <c r="A20" s="155" t="s">
        <v>186</v>
      </c>
      <c r="B20" s="11" t="s">
        <v>4</v>
      </c>
      <c r="C20" s="11">
        <v>97</v>
      </c>
      <c r="D20" s="7" t="s">
        <v>189</v>
      </c>
      <c r="E20" s="30" t="s">
        <v>194</v>
      </c>
      <c r="F20" s="10" t="s">
        <v>29</v>
      </c>
      <c r="G20" s="198">
        <v>0</v>
      </c>
      <c r="H20" s="10" t="s">
        <v>34</v>
      </c>
      <c r="I20" s="28" t="s">
        <v>3</v>
      </c>
      <c r="J20" s="9">
        <v>3</v>
      </c>
      <c r="K20" s="8">
        <v>634</v>
      </c>
      <c r="L20" s="8">
        <v>260</v>
      </c>
      <c r="M20" s="8">
        <v>96</v>
      </c>
      <c r="N20" s="8">
        <v>2.7</v>
      </c>
      <c r="O20" s="8">
        <v>-4</v>
      </c>
      <c r="P20" s="8">
        <v>2.4</v>
      </c>
      <c r="Q20" s="8">
        <v>0.55</v>
      </c>
      <c r="R20" s="8">
        <v>0.99</v>
      </c>
      <c r="S20" s="29">
        <v>0.26</v>
      </c>
      <c r="T20" s="191">
        <v>9.6</v>
      </c>
      <c r="U20" s="191">
        <v>6.9</v>
      </c>
      <c r="V20" s="195">
        <v>0</v>
      </c>
      <c r="W20" s="44">
        <v>96</v>
      </c>
      <c r="X20" s="196">
        <v>9.6</v>
      </c>
      <c r="Y20" s="7">
        <v>2</v>
      </c>
      <c r="Z20" s="27">
        <v>66.3</v>
      </c>
      <c r="AA20" s="43">
        <v>1.0648567119155357</v>
      </c>
      <c r="AB20" s="12">
        <v>70.6</v>
      </c>
      <c r="AC20" s="31">
        <v>8.670639510624232</v>
      </c>
      <c r="AD20" s="28">
        <v>2</v>
      </c>
      <c r="AE20" s="48">
        <v>70.6</v>
      </c>
      <c r="AF20" s="31">
        <v>8.670639510624232</v>
      </c>
      <c r="AG20" s="156">
        <v>5.970639510624232</v>
      </c>
      <c r="AI20" s="166">
        <v>195.8</v>
      </c>
    </row>
    <row r="21" spans="1:35" ht="12.75">
      <c r="A21" s="155" t="s">
        <v>186</v>
      </c>
      <c r="B21" s="11" t="s">
        <v>4</v>
      </c>
      <c r="C21" s="11">
        <v>97</v>
      </c>
      <c r="D21" s="7" t="s">
        <v>189</v>
      </c>
      <c r="E21" s="30" t="s">
        <v>194</v>
      </c>
      <c r="F21" s="10" t="s">
        <v>29</v>
      </c>
      <c r="G21" s="198">
        <v>3.5</v>
      </c>
      <c r="H21" s="10" t="s">
        <v>35</v>
      </c>
      <c r="I21" s="28" t="s">
        <v>3</v>
      </c>
      <c r="J21" s="9">
        <v>3</v>
      </c>
      <c r="K21" s="8">
        <v>4639</v>
      </c>
      <c r="L21" s="8">
        <v>3658.9</v>
      </c>
      <c r="M21" s="8">
        <v>396.4</v>
      </c>
      <c r="N21" s="8">
        <v>9.2</v>
      </c>
      <c r="O21" s="8">
        <v>4</v>
      </c>
      <c r="P21" s="8">
        <v>1.3</v>
      </c>
      <c r="Q21" s="8">
        <v>0.55</v>
      </c>
      <c r="R21" s="8">
        <v>1.01</v>
      </c>
      <c r="S21" s="29">
        <v>0.07</v>
      </c>
      <c r="T21" s="191">
        <v>21.1</v>
      </c>
      <c r="U21" s="191">
        <v>11.9</v>
      </c>
      <c r="V21" s="195">
        <v>1</v>
      </c>
      <c r="W21" s="44">
        <v>314.7</v>
      </c>
      <c r="X21" s="196">
        <v>19.66343753335179</v>
      </c>
      <c r="Y21" s="7">
        <v>13</v>
      </c>
      <c r="Z21" s="27">
        <v>45.3</v>
      </c>
      <c r="AA21" s="43">
        <v>7.551876379690949</v>
      </c>
      <c r="AB21" s="12">
        <v>342.1</v>
      </c>
      <c r="AC21" s="31">
        <v>20.04587533795591</v>
      </c>
      <c r="AD21" s="28">
        <v>1</v>
      </c>
      <c r="AE21" s="48">
        <v>314.7</v>
      </c>
      <c r="AF21" s="31">
        <v>19.66343753335179</v>
      </c>
      <c r="AG21" s="156">
        <v>10.46343753335179</v>
      </c>
      <c r="AI21" s="166">
        <v>364</v>
      </c>
    </row>
    <row r="22" spans="1:35" ht="12.75">
      <c r="A22" s="155" t="s">
        <v>186</v>
      </c>
      <c r="B22" s="11" t="s">
        <v>4</v>
      </c>
      <c r="C22" s="11">
        <v>215</v>
      </c>
      <c r="D22" s="7" t="s">
        <v>192</v>
      </c>
      <c r="E22" s="30" t="s">
        <v>195</v>
      </c>
      <c r="F22" s="10" t="s">
        <v>29</v>
      </c>
      <c r="G22" s="198">
        <v>0</v>
      </c>
      <c r="H22" s="10" t="s">
        <v>34</v>
      </c>
      <c r="I22" s="28" t="s">
        <v>3</v>
      </c>
      <c r="J22" s="9">
        <v>3</v>
      </c>
      <c r="K22" s="8">
        <v>718</v>
      </c>
      <c r="L22" s="8">
        <v>1760.3</v>
      </c>
      <c r="M22" s="8">
        <v>298.1</v>
      </c>
      <c r="N22" s="8">
        <v>5.9</v>
      </c>
      <c r="O22" s="8">
        <v>-12</v>
      </c>
      <c r="P22" s="8">
        <v>0.4</v>
      </c>
      <c r="Q22" s="8">
        <v>0.55</v>
      </c>
      <c r="R22" s="8">
        <v>0.98</v>
      </c>
      <c r="S22" s="29">
        <v>0.03</v>
      </c>
      <c r="T22" s="191">
        <v>10.5</v>
      </c>
      <c r="U22" s="191">
        <v>4.6</v>
      </c>
      <c r="V22" s="195">
        <v>0</v>
      </c>
      <c r="W22" s="44">
        <v>298.1</v>
      </c>
      <c r="X22" s="196">
        <v>10.5</v>
      </c>
      <c r="Y22" s="7">
        <v>1</v>
      </c>
      <c r="Z22" s="27">
        <v>311.2</v>
      </c>
      <c r="AA22" s="43">
        <v>0.9579048843187662</v>
      </c>
      <c r="AB22" s="12">
        <v>298.1</v>
      </c>
      <c r="AC22" s="31">
        <v>10.5</v>
      </c>
      <c r="AD22" s="28">
        <v>1</v>
      </c>
      <c r="AE22" s="48">
        <v>298.1</v>
      </c>
      <c r="AF22" s="31">
        <v>10.5</v>
      </c>
      <c r="AG22" s="156">
        <v>4.6</v>
      </c>
      <c r="AI22" s="166">
        <v>90.2</v>
      </c>
    </row>
    <row r="23" spans="1:35" ht="12.75">
      <c r="A23" s="155" t="s">
        <v>186</v>
      </c>
      <c r="B23" s="11" t="s">
        <v>4</v>
      </c>
      <c r="C23" s="11">
        <v>215</v>
      </c>
      <c r="D23" s="7" t="s">
        <v>192</v>
      </c>
      <c r="E23" s="30" t="s">
        <v>195</v>
      </c>
      <c r="F23" s="10" t="s">
        <v>29</v>
      </c>
      <c r="G23" s="198">
        <v>0</v>
      </c>
      <c r="H23" s="10" t="s">
        <v>35</v>
      </c>
      <c r="I23" s="28" t="s">
        <v>3</v>
      </c>
      <c r="J23" s="9">
        <v>3</v>
      </c>
      <c r="K23" s="8">
        <v>1369</v>
      </c>
      <c r="L23" s="8">
        <v>1145.5</v>
      </c>
      <c r="M23" s="8">
        <v>82.8</v>
      </c>
      <c r="N23" s="8">
        <v>13.8</v>
      </c>
      <c r="O23" s="8">
        <v>12</v>
      </c>
      <c r="P23" s="8">
        <v>1.2</v>
      </c>
      <c r="Q23" s="8">
        <v>0.55</v>
      </c>
      <c r="R23" s="8">
        <v>1.02</v>
      </c>
      <c r="S23" s="29">
        <v>0.06</v>
      </c>
      <c r="T23" s="191">
        <v>20.4</v>
      </c>
      <c r="U23" s="191">
        <v>6.6</v>
      </c>
      <c r="V23" s="195">
        <v>1</v>
      </c>
      <c r="W23" s="44">
        <v>20.2</v>
      </c>
      <c r="X23" s="196">
        <v>17.52128685875623</v>
      </c>
      <c r="Y23" s="7">
        <v>19</v>
      </c>
      <c r="Z23" s="27">
        <v>36.4</v>
      </c>
      <c r="AA23" s="43">
        <v>1.554945054945055</v>
      </c>
      <c r="AB23" s="12">
        <v>56.6</v>
      </c>
      <c r="AC23" s="31">
        <v>19.59566301601004</v>
      </c>
      <c r="AD23" s="28">
        <v>1</v>
      </c>
      <c r="AE23" s="48">
        <v>20.2</v>
      </c>
      <c r="AF23" s="31">
        <v>17.52128685875623</v>
      </c>
      <c r="AG23" s="156">
        <v>3.7212868587562298</v>
      </c>
      <c r="AI23" s="166">
        <v>445.8</v>
      </c>
    </row>
    <row r="24" spans="1:35" ht="12.75">
      <c r="A24" s="155" t="s">
        <v>186</v>
      </c>
      <c r="B24" s="11" t="s">
        <v>4</v>
      </c>
      <c r="C24" s="11">
        <v>223</v>
      </c>
      <c r="D24" s="7" t="s">
        <v>187</v>
      </c>
      <c r="E24" s="30" t="s">
        <v>196</v>
      </c>
      <c r="F24" s="10" t="s">
        <v>29</v>
      </c>
      <c r="G24" s="198">
        <v>0.2</v>
      </c>
      <c r="H24" s="10" t="s">
        <v>34</v>
      </c>
      <c r="I24" s="28" t="s">
        <v>3</v>
      </c>
      <c r="J24" s="9">
        <v>3</v>
      </c>
      <c r="K24" s="8">
        <v>610</v>
      </c>
      <c r="L24" s="8">
        <v>553.3</v>
      </c>
      <c r="M24" s="8">
        <v>82.5</v>
      </c>
      <c r="N24" s="8">
        <v>6.7</v>
      </c>
      <c r="O24" s="8">
        <v>0</v>
      </c>
      <c r="P24" s="8">
        <v>1.1</v>
      </c>
      <c r="Q24" s="8">
        <v>0.55</v>
      </c>
      <c r="R24" s="8">
        <v>1</v>
      </c>
      <c r="S24" s="29">
        <v>0.07</v>
      </c>
      <c r="T24" s="191">
        <v>11.8</v>
      </c>
      <c r="U24" s="191">
        <v>5.1</v>
      </c>
      <c r="V24" s="195">
        <v>0</v>
      </c>
      <c r="W24" s="44">
        <v>82.5</v>
      </c>
      <c r="X24" s="196">
        <v>11.8</v>
      </c>
      <c r="Y24" s="7">
        <v>1</v>
      </c>
      <c r="Z24" s="27">
        <v>109.8</v>
      </c>
      <c r="AA24" s="43">
        <v>0.7513661202185792</v>
      </c>
      <c r="AB24" s="12">
        <v>82.5</v>
      </c>
      <c r="AC24" s="31">
        <v>11.8</v>
      </c>
      <c r="AD24" s="28">
        <v>1</v>
      </c>
      <c r="AE24" s="48">
        <v>82.5</v>
      </c>
      <c r="AF24" s="31">
        <v>11.8</v>
      </c>
      <c r="AG24" s="156">
        <v>5.1</v>
      </c>
      <c r="AI24" s="166">
        <v>117</v>
      </c>
    </row>
    <row r="25" spans="1:35" ht="12.75">
      <c r="A25" s="155" t="s">
        <v>186</v>
      </c>
      <c r="B25" s="11" t="s">
        <v>4</v>
      </c>
      <c r="C25" s="11">
        <v>901</v>
      </c>
      <c r="D25" s="7" t="s">
        <v>197</v>
      </c>
      <c r="E25" s="30" t="s">
        <v>198</v>
      </c>
      <c r="F25" s="10" t="s">
        <v>29</v>
      </c>
      <c r="G25" s="198">
        <v>0</v>
      </c>
      <c r="H25" s="10" t="s">
        <v>34</v>
      </c>
      <c r="I25" s="28" t="s">
        <v>3</v>
      </c>
      <c r="J25" s="9">
        <v>3</v>
      </c>
      <c r="K25" s="8">
        <v>31</v>
      </c>
      <c r="L25" s="8">
        <v>93.9</v>
      </c>
      <c r="M25" s="8">
        <v>64.2</v>
      </c>
      <c r="N25" s="8">
        <v>1.5</v>
      </c>
      <c r="O25" s="8">
        <v>0</v>
      </c>
      <c r="P25" s="8">
        <v>0.3</v>
      </c>
      <c r="Q25" s="8">
        <v>0.55</v>
      </c>
      <c r="R25" s="8">
        <v>1</v>
      </c>
      <c r="S25" s="29">
        <v>0.05</v>
      </c>
      <c r="T25" s="191">
        <v>2.9</v>
      </c>
      <c r="U25" s="191">
        <v>1.4</v>
      </c>
      <c r="V25" s="195">
        <v>0</v>
      </c>
      <c r="W25" s="44">
        <v>64.2</v>
      </c>
      <c r="X25" s="196">
        <v>2.9</v>
      </c>
      <c r="Y25" s="7">
        <v>1</v>
      </c>
      <c r="Z25" s="27">
        <v>126.3</v>
      </c>
      <c r="AA25" s="43">
        <v>0.5083135391923992</v>
      </c>
      <c r="AB25" s="12">
        <v>64.2</v>
      </c>
      <c r="AC25" s="31">
        <v>2.9</v>
      </c>
      <c r="AD25" s="28">
        <v>1</v>
      </c>
      <c r="AE25" s="48">
        <v>64.2</v>
      </c>
      <c r="AF25" s="31">
        <v>2.9</v>
      </c>
      <c r="AG25" s="156">
        <v>1.4</v>
      </c>
      <c r="AI25" s="166">
        <v>821</v>
      </c>
    </row>
    <row r="26" spans="1:35" ht="12.75">
      <c r="A26" s="155" t="s">
        <v>186</v>
      </c>
      <c r="B26" s="11" t="s">
        <v>4</v>
      </c>
      <c r="C26" s="11">
        <v>901</v>
      </c>
      <c r="D26" s="7" t="s">
        <v>197</v>
      </c>
      <c r="E26" s="30" t="s">
        <v>198</v>
      </c>
      <c r="F26" s="10" t="s">
        <v>29</v>
      </c>
      <c r="G26" s="198">
        <v>0.6</v>
      </c>
      <c r="H26" s="10" t="s">
        <v>35</v>
      </c>
      <c r="I26" s="28" t="s">
        <v>3</v>
      </c>
      <c r="J26" s="9">
        <v>3</v>
      </c>
      <c r="K26" s="8">
        <v>7</v>
      </c>
      <c r="L26" s="8">
        <v>21</v>
      </c>
      <c r="M26" s="8">
        <v>18.4</v>
      </c>
      <c r="N26" s="8">
        <v>1.1</v>
      </c>
      <c r="O26" s="8">
        <v>0</v>
      </c>
      <c r="P26" s="8">
        <v>0.3</v>
      </c>
      <c r="Q26" s="8">
        <v>0.55</v>
      </c>
      <c r="R26" s="8">
        <v>1</v>
      </c>
      <c r="S26" s="29">
        <v>0.05</v>
      </c>
      <c r="T26" s="191">
        <v>1.9</v>
      </c>
      <c r="U26" s="191">
        <v>0.8</v>
      </c>
      <c r="V26" s="195">
        <v>0</v>
      </c>
      <c r="W26" s="44">
        <v>18.4</v>
      </c>
      <c r="X26" s="196">
        <v>1.9</v>
      </c>
      <c r="Y26" s="7">
        <v>20</v>
      </c>
      <c r="Z26" s="27">
        <v>73.90000000000009</v>
      </c>
      <c r="AA26" s="43">
        <v>0.24898511502029863</v>
      </c>
      <c r="AB26" s="12">
        <v>18.40000000000009</v>
      </c>
      <c r="AC26" s="31">
        <v>1.8416956702515697</v>
      </c>
      <c r="AD26" s="28">
        <v>1</v>
      </c>
      <c r="AE26" s="48">
        <v>18.4</v>
      </c>
      <c r="AF26" s="31">
        <v>1.9</v>
      </c>
      <c r="AG26" s="156">
        <v>0.8</v>
      </c>
      <c r="AI26" s="166">
        <v>1095.8</v>
      </c>
    </row>
    <row r="27" spans="1:35" ht="12.75">
      <c r="A27" s="155" t="s">
        <v>8</v>
      </c>
      <c r="B27" s="11" t="s">
        <v>4</v>
      </c>
      <c r="C27" s="11">
        <v>109</v>
      </c>
      <c r="D27" s="7" t="s">
        <v>9</v>
      </c>
      <c r="E27" s="30" t="s">
        <v>199</v>
      </c>
      <c r="F27" s="10" t="s">
        <v>29</v>
      </c>
      <c r="G27" s="198">
        <v>0</v>
      </c>
      <c r="H27" s="10" t="s">
        <v>34</v>
      </c>
      <c r="I27" s="28" t="s">
        <v>3</v>
      </c>
      <c r="J27" s="9">
        <v>3</v>
      </c>
      <c r="K27" s="8">
        <v>332</v>
      </c>
      <c r="L27" s="8">
        <v>570.2</v>
      </c>
      <c r="M27" s="8">
        <v>196.2</v>
      </c>
      <c r="N27" s="8">
        <v>2.9</v>
      </c>
      <c r="O27" s="8">
        <v>0</v>
      </c>
      <c r="P27" s="8">
        <v>0.6</v>
      </c>
      <c r="Q27" s="8">
        <v>0.55</v>
      </c>
      <c r="R27" s="8">
        <v>1</v>
      </c>
      <c r="S27" s="29">
        <v>0.06</v>
      </c>
      <c r="T27" s="191">
        <v>6.9</v>
      </c>
      <c r="U27" s="191">
        <v>4</v>
      </c>
      <c r="V27" s="195">
        <v>1</v>
      </c>
      <c r="W27" s="44">
        <v>37.8</v>
      </c>
      <c r="X27" s="196">
        <v>4.863130371937862</v>
      </c>
      <c r="Y27" s="7">
        <v>2</v>
      </c>
      <c r="Z27" s="27">
        <v>66.8</v>
      </c>
      <c r="AA27" s="43">
        <v>1.565868263473054</v>
      </c>
      <c r="AB27" s="12">
        <v>104.6</v>
      </c>
      <c r="AC27" s="31">
        <v>5.941069129119396</v>
      </c>
      <c r="AD27" s="28">
        <v>1</v>
      </c>
      <c r="AE27" s="48">
        <v>37.8</v>
      </c>
      <c r="AF27" s="31">
        <v>4.863130371937862</v>
      </c>
      <c r="AG27" s="156">
        <v>1.9631303719378619</v>
      </c>
      <c r="AI27" s="166">
        <v>378</v>
      </c>
    </row>
    <row r="28" spans="1:35" ht="12.75">
      <c r="A28" s="155" t="s">
        <v>8</v>
      </c>
      <c r="B28" s="11" t="s">
        <v>4</v>
      </c>
      <c r="C28" s="11">
        <v>109</v>
      </c>
      <c r="D28" s="7" t="s">
        <v>9</v>
      </c>
      <c r="E28" s="30" t="s">
        <v>199</v>
      </c>
      <c r="F28" s="10" t="s">
        <v>29</v>
      </c>
      <c r="G28" s="198">
        <v>2.5</v>
      </c>
      <c r="H28" s="10" t="s">
        <v>35</v>
      </c>
      <c r="I28" s="28" t="s">
        <v>3</v>
      </c>
      <c r="J28" s="9">
        <v>3</v>
      </c>
      <c r="K28" s="8">
        <v>1798</v>
      </c>
      <c r="L28" s="8">
        <v>2345</v>
      </c>
      <c r="M28" s="8">
        <v>546.6</v>
      </c>
      <c r="N28" s="8">
        <v>4.3</v>
      </c>
      <c r="O28" s="8">
        <v>0</v>
      </c>
      <c r="P28" s="8">
        <v>0.8</v>
      </c>
      <c r="Q28" s="8">
        <v>0.55</v>
      </c>
      <c r="R28" s="8">
        <v>1</v>
      </c>
      <c r="S28" s="29">
        <v>0.07</v>
      </c>
      <c r="T28" s="191">
        <v>12.4</v>
      </c>
      <c r="U28" s="191">
        <v>8.1</v>
      </c>
      <c r="V28" s="195">
        <v>1</v>
      </c>
      <c r="W28" s="44">
        <v>453.5</v>
      </c>
      <c r="X28" s="196">
        <v>12.157847681374742</v>
      </c>
      <c r="Y28" s="7">
        <v>13</v>
      </c>
      <c r="Z28" s="27">
        <v>80.1</v>
      </c>
      <c r="AA28" s="43">
        <v>7.796504369538077</v>
      </c>
      <c r="AB28" s="12">
        <v>624.5</v>
      </c>
      <c r="AC28" s="31">
        <v>13.316839123212842</v>
      </c>
      <c r="AD28" s="28">
        <v>1</v>
      </c>
      <c r="AE28" s="48">
        <v>453.5</v>
      </c>
      <c r="AF28" s="31">
        <v>12.157847681374742</v>
      </c>
      <c r="AG28" s="156">
        <v>7.857847681374742</v>
      </c>
      <c r="AI28" s="166">
        <v>470</v>
      </c>
    </row>
    <row r="29" spans="1:35" ht="12.75">
      <c r="A29" s="155" t="s">
        <v>200</v>
      </c>
      <c r="B29" s="11" t="s">
        <v>4</v>
      </c>
      <c r="C29" s="11">
        <v>230</v>
      </c>
      <c r="D29" s="7" t="s">
        <v>201</v>
      </c>
      <c r="E29" s="30" t="s">
        <v>202</v>
      </c>
      <c r="F29" s="10" t="s">
        <v>29</v>
      </c>
      <c r="G29" s="198">
        <v>1.9</v>
      </c>
      <c r="H29" s="10" t="s">
        <v>35</v>
      </c>
      <c r="I29" s="28" t="s">
        <v>3</v>
      </c>
      <c r="J29" s="9">
        <v>3</v>
      </c>
      <c r="K29" s="8">
        <v>1616</v>
      </c>
      <c r="L29" s="8">
        <v>1814.1</v>
      </c>
      <c r="M29" s="8">
        <v>301.4</v>
      </c>
      <c r="N29" s="8">
        <v>6</v>
      </c>
      <c r="O29" s="8">
        <v>-16</v>
      </c>
      <c r="P29" s="8">
        <v>0.9</v>
      </c>
      <c r="Q29" s="8">
        <v>0.55</v>
      </c>
      <c r="R29" s="8">
        <v>0.97</v>
      </c>
      <c r="S29" s="29">
        <v>0.06</v>
      </c>
      <c r="T29" s="191">
        <v>13.4</v>
      </c>
      <c r="U29" s="191">
        <v>7.4</v>
      </c>
      <c r="V29" s="195">
        <v>1</v>
      </c>
      <c r="W29" s="44">
        <v>161</v>
      </c>
      <c r="X29" s="196">
        <v>11.374200723934901</v>
      </c>
      <c r="Y29" s="7">
        <v>16</v>
      </c>
      <c r="Z29" s="27">
        <v>38.6</v>
      </c>
      <c r="AA29" s="43">
        <v>4.800518134715026</v>
      </c>
      <c r="AB29" s="12">
        <v>185.3</v>
      </c>
      <c r="AC29" s="31">
        <v>11.70906761678304</v>
      </c>
      <c r="AD29" s="28">
        <v>1</v>
      </c>
      <c r="AE29" s="48">
        <v>161</v>
      </c>
      <c r="AF29" s="31">
        <v>11.374200723934901</v>
      </c>
      <c r="AG29" s="156">
        <v>5.3742007239349014</v>
      </c>
      <c r="AI29" s="166">
        <v>292</v>
      </c>
    </row>
    <row r="30" spans="1:35" ht="12.75">
      <c r="A30" s="155" t="s">
        <v>203</v>
      </c>
      <c r="B30" s="11" t="s">
        <v>5</v>
      </c>
      <c r="C30" s="11">
        <v>77</v>
      </c>
      <c r="D30" s="7" t="s">
        <v>204</v>
      </c>
      <c r="E30" s="30" t="s">
        <v>205</v>
      </c>
      <c r="F30" s="10" t="s">
        <v>29</v>
      </c>
      <c r="G30" s="198">
        <v>0</v>
      </c>
      <c r="H30" s="10" t="s">
        <v>34</v>
      </c>
      <c r="I30" s="28" t="s">
        <v>3</v>
      </c>
      <c r="J30" s="9">
        <v>3</v>
      </c>
      <c r="K30" s="8">
        <v>4780</v>
      </c>
      <c r="L30" s="8">
        <v>3720.3</v>
      </c>
      <c r="M30" s="8">
        <v>323.6</v>
      </c>
      <c r="N30" s="8">
        <v>11.5</v>
      </c>
      <c r="O30" s="8">
        <v>20</v>
      </c>
      <c r="P30" s="8">
        <v>1.3</v>
      </c>
      <c r="Q30" s="8">
        <v>0.55</v>
      </c>
      <c r="R30" s="8">
        <v>1.03</v>
      </c>
      <c r="S30" s="29">
        <v>0.07</v>
      </c>
      <c r="T30" s="191">
        <v>23.4</v>
      </c>
      <c r="U30" s="191">
        <v>11.9</v>
      </c>
      <c r="V30" s="195">
        <v>1</v>
      </c>
      <c r="W30" s="44">
        <v>217.3</v>
      </c>
      <c r="X30" s="196">
        <v>21.834013560991778</v>
      </c>
      <c r="Y30" s="7">
        <v>11</v>
      </c>
      <c r="Z30" s="27">
        <v>27.2</v>
      </c>
      <c r="AA30" s="43">
        <v>10.128676470588236</v>
      </c>
      <c r="AB30" s="12">
        <v>275.5</v>
      </c>
      <c r="AC30" s="31">
        <v>22.944205143753184</v>
      </c>
      <c r="AD30" s="28">
        <v>1</v>
      </c>
      <c r="AE30" s="48">
        <v>217.3</v>
      </c>
      <c r="AF30" s="31">
        <v>21.834013560991778</v>
      </c>
      <c r="AG30" s="156">
        <v>10.334013560991778</v>
      </c>
      <c r="AI30" s="166">
        <v>582</v>
      </c>
    </row>
    <row r="31" spans="1:35" ht="12.75">
      <c r="A31" s="155" t="s">
        <v>203</v>
      </c>
      <c r="B31" s="11" t="s">
        <v>5</v>
      </c>
      <c r="C31" s="11">
        <v>77</v>
      </c>
      <c r="D31" s="7" t="s">
        <v>206</v>
      </c>
      <c r="E31" s="30" t="s">
        <v>207</v>
      </c>
      <c r="F31" s="10" t="s">
        <v>29</v>
      </c>
      <c r="G31" s="198">
        <v>0</v>
      </c>
      <c r="H31" s="10" t="s">
        <v>34</v>
      </c>
      <c r="I31" s="28" t="s">
        <v>3</v>
      </c>
      <c r="J31" s="9">
        <v>3</v>
      </c>
      <c r="K31" s="8">
        <v>333</v>
      </c>
      <c r="L31" s="8">
        <v>387.7</v>
      </c>
      <c r="M31" s="8">
        <v>82.7</v>
      </c>
      <c r="N31" s="8">
        <v>4.7</v>
      </c>
      <c r="O31" s="8">
        <v>-16</v>
      </c>
      <c r="P31" s="8">
        <v>0.9</v>
      </c>
      <c r="Q31" s="8">
        <v>0.55</v>
      </c>
      <c r="R31" s="8">
        <v>0.97</v>
      </c>
      <c r="S31" s="29">
        <v>0.07</v>
      </c>
      <c r="T31" s="191">
        <v>8.6</v>
      </c>
      <c r="U31" s="191">
        <v>3.9</v>
      </c>
      <c r="V31" s="195">
        <v>0</v>
      </c>
      <c r="W31" s="44">
        <v>82.7</v>
      </c>
      <c r="X31" s="196">
        <v>8.6</v>
      </c>
      <c r="Y31" s="7">
        <v>1</v>
      </c>
      <c r="Z31" s="27">
        <v>97.2</v>
      </c>
      <c r="AA31" s="43">
        <v>0.8508230452674898</v>
      </c>
      <c r="AB31" s="12">
        <v>82.7</v>
      </c>
      <c r="AC31" s="31">
        <v>8.6</v>
      </c>
      <c r="AD31" s="28">
        <v>1</v>
      </c>
      <c r="AE31" s="48">
        <v>82.7</v>
      </c>
      <c r="AF31" s="31">
        <v>8.6</v>
      </c>
      <c r="AG31" s="156">
        <v>3.9</v>
      </c>
      <c r="AI31" s="166">
        <v>137</v>
      </c>
    </row>
    <row r="32" spans="1:35" ht="12.75">
      <c r="A32" s="155" t="s">
        <v>203</v>
      </c>
      <c r="B32" s="11" t="s">
        <v>5</v>
      </c>
      <c r="C32" s="11">
        <v>77</v>
      </c>
      <c r="D32" s="7" t="s">
        <v>206</v>
      </c>
      <c r="E32" s="30" t="s">
        <v>207</v>
      </c>
      <c r="F32" s="10" t="s">
        <v>29</v>
      </c>
      <c r="G32" s="198">
        <v>0</v>
      </c>
      <c r="H32" s="10" t="s">
        <v>35</v>
      </c>
      <c r="I32" s="28" t="s">
        <v>3</v>
      </c>
      <c r="J32" s="9">
        <v>3</v>
      </c>
      <c r="K32" s="8">
        <v>3343</v>
      </c>
      <c r="L32" s="8">
        <v>1616</v>
      </c>
      <c r="M32" s="8">
        <v>373.1</v>
      </c>
      <c r="N32" s="8">
        <v>4.3</v>
      </c>
      <c r="O32" s="8">
        <v>16</v>
      </c>
      <c r="P32" s="8">
        <v>2.1</v>
      </c>
      <c r="Q32" s="8">
        <v>0.55</v>
      </c>
      <c r="R32" s="8">
        <v>1.02</v>
      </c>
      <c r="S32" s="29">
        <v>0.18</v>
      </c>
      <c r="T32" s="191">
        <v>17.3</v>
      </c>
      <c r="U32" s="191">
        <v>13</v>
      </c>
      <c r="V32" s="195">
        <v>1</v>
      </c>
      <c r="W32" s="44">
        <v>263.3</v>
      </c>
      <c r="X32" s="196">
        <v>15.586930105006191</v>
      </c>
      <c r="Y32" s="7">
        <v>13</v>
      </c>
      <c r="Z32" s="27">
        <v>77.7</v>
      </c>
      <c r="AA32" s="43">
        <v>7.885456885456886</v>
      </c>
      <c r="AB32" s="12">
        <v>612.7</v>
      </c>
      <c r="AC32" s="31">
        <v>20.529253904486136</v>
      </c>
      <c r="AD32" s="28">
        <v>1</v>
      </c>
      <c r="AE32" s="48">
        <v>263.3</v>
      </c>
      <c r="AF32" s="31">
        <v>15.586930105006191</v>
      </c>
      <c r="AG32" s="156">
        <v>11.286930105006192</v>
      </c>
      <c r="AI32" s="166">
        <v>342</v>
      </c>
    </row>
    <row r="33" spans="1:35" ht="12.75">
      <c r="A33" s="155" t="s">
        <v>203</v>
      </c>
      <c r="B33" s="11" t="s">
        <v>6</v>
      </c>
      <c r="C33" s="11">
        <v>21</v>
      </c>
      <c r="D33" s="7" t="s">
        <v>208</v>
      </c>
      <c r="E33" s="30" t="s">
        <v>209</v>
      </c>
      <c r="F33" s="10" t="s">
        <v>29</v>
      </c>
      <c r="G33" s="198">
        <v>1.9</v>
      </c>
      <c r="H33" s="10" t="s">
        <v>35</v>
      </c>
      <c r="I33" s="28" t="s">
        <v>3</v>
      </c>
      <c r="J33" s="9">
        <v>3</v>
      </c>
      <c r="K33" s="8">
        <v>696</v>
      </c>
      <c r="L33" s="8">
        <v>1345</v>
      </c>
      <c r="M33" s="8">
        <v>276.9</v>
      </c>
      <c r="N33" s="8">
        <v>4.9</v>
      </c>
      <c r="O33" s="8">
        <v>-45</v>
      </c>
      <c r="P33" s="8">
        <v>0.5</v>
      </c>
      <c r="Q33" s="8">
        <v>0.55</v>
      </c>
      <c r="R33" s="8">
        <v>0.91</v>
      </c>
      <c r="S33" s="29">
        <v>0.04</v>
      </c>
      <c r="T33" s="191">
        <v>9.4</v>
      </c>
      <c r="U33" s="191">
        <v>4.5</v>
      </c>
      <c r="V33" s="195">
        <v>1</v>
      </c>
      <c r="W33" s="44">
        <v>151</v>
      </c>
      <c r="X33" s="196">
        <v>8.312387847753113</v>
      </c>
      <c r="Y33" s="7">
        <v>17</v>
      </c>
      <c r="Z33" s="27">
        <v>64.8</v>
      </c>
      <c r="AA33" s="43">
        <v>3.445987654320986</v>
      </c>
      <c r="AB33" s="12">
        <v>223.3</v>
      </c>
      <c r="AC33" s="31">
        <v>8.937573583172735</v>
      </c>
      <c r="AD33" s="28">
        <v>1</v>
      </c>
      <c r="AE33" s="48">
        <v>151</v>
      </c>
      <c r="AF33" s="31">
        <v>8.312387847753113</v>
      </c>
      <c r="AG33" s="156">
        <v>3.412387847753113</v>
      </c>
      <c r="AI33" s="166">
        <v>852</v>
      </c>
    </row>
    <row r="34" spans="1:35" ht="12.75">
      <c r="A34" s="155" t="s">
        <v>203</v>
      </c>
      <c r="B34" s="11" t="s">
        <v>6</v>
      </c>
      <c r="C34" s="11">
        <v>21</v>
      </c>
      <c r="D34" s="7" t="s">
        <v>206</v>
      </c>
      <c r="E34" s="30" t="s">
        <v>210</v>
      </c>
      <c r="F34" s="10" t="s">
        <v>29</v>
      </c>
      <c r="G34" s="198">
        <v>6.1</v>
      </c>
      <c r="H34" s="10" t="s">
        <v>34</v>
      </c>
      <c r="I34" s="28" t="s">
        <v>3</v>
      </c>
      <c r="J34" s="9">
        <v>3</v>
      </c>
      <c r="K34" s="8">
        <v>5122</v>
      </c>
      <c r="L34" s="8">
        <v>4739.7</v>
      </c>
      <c r="M34" s="8">
        <v>549.5</v>
      </c>
      <c r="N34" s="8">
        <v>8.6</v>
      </c>
      <c r="O34" s="8">
        <v>10</v>
      </c>
      <c r="P34" s="8">
        <v>1.1</v>
      </c>
      <c r="Q34" s="8">
        <v>0.55</v>
      </c>
      <c r="R34" s="8">
        <v>1.01</v>
      </c>
      <c r="S34" s="29">
        <v>0.06</v>
      </c>
      <c r="T34" s="191">
        <v>20.9</v>
      </c>
      <c r="U34" s="191">
        <v>12.3</v>
      </c>
      <c r="V34" s="195">
        <v>1</v>
      </c>
      <c r="W34" s="44">
        <v>487.8</v>
      </c>
      <c r="X34" s="196">
        <v>19.665989981239814</v>
      </c>
      <c r="Y34" s="7">
        <v>11</v>
      </c>
      <c r="Z34" s="27">
        <v>72.3</v>
      </c>
      <c r="AA34" s="43">
        <v>10.442600276625173</v>
      </c>
      <c r="AB34" s="12">
        <v>755</v>
      </c>
      <c r="AC34" s="31">
        <v>21.95252776215193</v>
      </c>
      <c r="AD34" s="28">
        <v>1</v>
      </c>
      <c r="AE34" s="48">
        <v>487.8</v>
      </c>
      <c r="AF34" s="31">
        <v>19.665989981239814</v>
      </c>
      <c r="AG34" s="156">
        <v>11.065989981239815</v>
      </c>
      <c r="AI34" s="166">
        <v>563</v>
      </c>
    </row>
    <row r="35" spans="1:35" ht="12.75">
      <c r="A35" s="155" t="s">
        <v>203</v>
      </c>
      <c r="B35" s="11" t="s">
        <v>6</v>
      </c>
      <c r="C35" s="11">
        <v>21</v>
      </c>
      <c r="D35" s="7" t="s">
        <v>206</v>
      </c>
      <c r="E35" s="30" t="s">
        <v>210</v>
      </c>
      <c r="F35" s="10" t="s">
        <v>29</v>
      </c>
      <c r="G35" s="198">
        <v>4.7</v>
      </c>
      <c r="H35" s="10" t="s">
        <v>35</v>
      </c>
      <c r="I35" s="28" t="s">
        <v>3</v>
      </c>
      <c r="J35" s="9">
        <v>3</v>
      </c>
      <c r="K35" s="8">
        <v>1262</v>
      </c>
      <c r="L35" s="8">
        <v>2308.6</v>
      </c>
      <c r="M35" s="8">
        <v>566</v>
      </c>
      <c r="N35" s="8">
        <v>4.1</v>
      </c>
      <c r="O35" s="8">
        <v>-10</v>
      </c>
      <c r="P35" s="8">
        <v>0.5</v>
      </c>
      <c r="Q35" s="8">
        <v>0.55</v>
      </c>
      <c r="R35" s="8">
        <v>0.98</v>
      </c>
      <c r="S35" s="29">
        <v>0.05</v>
      </c>
      <c r="T35" s="191">
        <v>10.6</v>
      </c>
      <c r="U35" s="191">
        <v>6.5</v>
      </c>
      <c r="V35" s="195">
        <v>1</v>
      </c>
      <c r="W35" s="44">
        <v>286.2</v>
      </c>
      <c r="X35" s="196">
        <v>9.107731831944736</v>
      </c>
      <c r="Y35" s="7">
        <v>18</v>
      </c>
      <c r="Z35" s="27">
        <v>213</v>
      </c>
      <c r="AA35" s="43">
        <v>2.6384976525821595</v>
      </c>
      <c r="AB35" s="12">
        <v>562</v>
      </c>
      <c r="AC35" s="31">
        <v>10.79359973909768</v>
      </c>
      <c r="AD35" s="28">
        <v>1</v>
      </c>
      <c r="AE35" s="48">
        <v>286.2</v>
      </c>
      <c r="AF35" s="31">
        <v>9.107731831944736</v>
      </c>
      <c r="AG35" s="156">
        <v>5.007731831944737</v>
      </c>
      <c r="AI35" s="166">
        <v>779</v>
      </c>
    </row>
    <row r="36" spans="1:35" ht="12.75">
      <c r="A36" s="155" t="s">
        <v>203</v>
      </c>
      <c r="B36" s="11" t="s">
        <v>4</v>
      </c>
      <c r="C36" s="11">
        <v>200</v>
      </c>
      <c r="D36" s="7" t="s">
        <v>211</v>
      </c>
      <c r="E36" s="30" t="s">
        <v>212</v>
      </c>
      <c r="F36" s="10" t="s">
        <v>29</v>
      </c>
      <c r="G36" s="198">
        <v>4.5</v>
      </c>
      <c r="H36" s="10" t="s">
        <v>34</v>
      </c>
      <c r="I36" s="28" t="s">
        <v>3</v>
      </c>
      <c r="J36" s="9">
        <v>3</v>
      </c>
      <c r="K36" s="8">
        <v>4002</v>
      </c>
      <c r="L36" s="8">
        <v>2402.1</v>
      </c>
      <c r="M36" s="8">
        <v>453</v>
      </c>
      <c r="N36" s="8">
        <v>5.3</v>
      </c>
      <c r="O36" s="8">
        <v>0</v>
      </c>
      <c r="P36" s="8">
        <v>1.7</v>
      </c>
      <c r="Q36" s="8">
        <v>0.55</v>
      </c>
      <c r="R36" s="8">
        <v>1</v>
      </c>
      <c r="S36" s="29">
        <v>0.13</v>
      </c>
      <c r="T36" s="191">
        <v>18.1</v>
      </c>
      <c r="U36" s="191">
        <v>12.8</v>
      </c>
      <c r="V36" s="195">
        <v>1</v>
      </c>
      <c r="W36" s="44">
        <v>393.4</v>
      </c>
      <c r="X36" s="196">
        <v>17.448146207304436</v>
      </c>
      <c r="Y36" s="7">
        <v>13</v>
      </c>
      <c r="Z36" s="27">
        <v>31.7</v>
      </c>
      <c r="AA36" s="43">
        <v>12.192429022082019</v>
      </c>
      <c r="AB36" s="12">
        <v>386.50000000000057</v>
      </c>
      <c r="AC36" s="31">
        <v>17.356063354232074</v>
      </c>
      <c r="AD36" s="28">
        <v>1</v>
      </c>
      <c r="AE36" s="48">
        <v>393.4</v>
      </c>
      <c r="AF36" s="31">
        <v>17.448146207304436</v>
      </c>
      <c r="AG36" s="156">
        <v>12.148146207304436</v>
      </c>
      <c r="AI36" s="166">
        <v>463</v>
      </c>
    </row>
    <row r="37" spans="1:35" ht="12.75">
      <c r="A37" s="155" t="s">
        <v>213</v>
      </c>
      <c r="B37" s="11" t="s">
        <v>4</v>
      </c>
      <c r="C37" s="11">
        <v>417</v>
      </c>
      <c r="D37" s="7" t="s">
        <v>214</v>
      </c>
      <c r="E37" s="30" t="s">
        <v>215</v>
      </c>
      <c r="F37" s="10" t="s">
        <v>29</v>
      </c>
      <c r="G37" s="198">
        <v>0.7</v>
      </c>
      <c r="H37" s="10" t="s">
        <v>34</v>
      </c>
      <c r="I37" s="28" t="s">
        <v>3</v>
      </c>
      <c r="J37" s="9">
        <v>3</v>
      </c>
      <c r="K37" s="8">
        <v>1459</v>
      </c>
      <c r="L37" s="8">
        <v>1706.2</v>
      </c>
      <c r="M37" s="8">
        <v>355.7</v>
      </c>
      <c r="N37" s="8">
        <v>4.8</v>
      </c>
      <c r="O37" s="8">
        <v>-16</v>
      </c>
      <c r="P37" s="8">
        <v>0.9</v>
      </c>
      <c r="Q37" s="8">
        <v>0.55</v>
      </c>
      <c r="R37" s="8">
        <v>0.97</v>
      </c>
      <c r="S37" s="29">
        <v>0.07</v>
      </c>
      <c r="T37" s="191">
        <v>12.1</v>
      </c>
      <c r="U37" s="191">
        <v>7.3</v>
      </c>
      <c r="V37" s="195">
        <v>1</v>
      </c>
      <c r="W37" s="44">
        <v>214.3</v>
      </c>
      <c r="X37" s="196">
        <v>10.679184971423288</v>
      </c>
      <c r="Y37" s="7">
        <v>8</v>
      </c>
      <c r="Z37" s="27">
        <v>39.5</v>
      </c>
      <c r="AA37" s="43">
        <v>7.349367088607595</v>
      </c>
      <c r="AB37" s="12">
        <v>290.3</v>
      </c>
      <c r="AC37" s="31">
        <v>11.498874106553744</v>
      </c>
      <c r="AD37" s="28">
        <v>1</v>
      </c>
      <c r="AE37" s="48">
        <v>214.3</v>
      </c>
      <c r="AF37" s="31">
        <v>10.679184971423288</v>
      </c>
      <c r="AG37" s="156">
        <v>5.879184971423288</v>
      </c>
      <c r="AI37" s="166">
        <v>394</v>
      </c>
    </row>
    <row r="38" spans="1:35" ht="12.75">
      <c r="A38" s="155" t="s">
        <v>213</v>
      </c>
      <c r="B38" s="11" t="s">
        <v>4</v>
      </c>
      <c r="C38" s="11">
        <v>417</v>
      </c>
      <c r="D38" s="7" t="s">
        <v>214</v>
      </c>
      <c r="E38" s="30" t="s">
        <v>215</v>
      </c>
      <c r="F38" s="10" t="s">
        <v>29</v>
      </c>
      <c r="G38" s="198">
        <v>1.4</v>
      </c>
      <c r="H38" s="10" t="s">
        <v>35</v>
      </c>
      <c r="I38" s="28" t="s">
        <v>3</v>
      </c>
      <c r="J38" s="9">
        <v>3</v>
      </c>
      <c r="K38" s="8">
        <v>352</v>
      </c>
      <c r="L38" s="8">
        <v>447.3</v>
      </c>
      <c r="M38" s="8">
        <v>105.5</v>
      </c>
      <c r="N38" s="8">
        <v>4.2</v>
      </c>
      <c r="O38" s="8">
        <v>16</v>
      </c>
      <c r="P38" s="8">
        <v>0.8</v>
      </c>
      <c r="Q38" s="8">
        <v>0.55</v>
      </c>
      <c r="R38" s="8">
        <v>1.02</v>
      </c>
      <c r="S38" s="29">
        <v>0.07</v>
      </c>
      <c r="T38" s="191">
        <v>8.4</v>
      </c>
      <c r="U38" s="191">
        <v>4.2</v>
      </c>
      <c r="V38" s="195">
        <v>1</v>
      </c>
      <c r="W38" s="44">
        <v>36</v>
      </c>
      <c r="X38" s="196">
        <v>6.860484258936604</v>
      </c>
      <c r="Y38" s="7">
        <v>19</v>
      </c>
      <c r="Z38" s="27">
        <v>49.1</v>
      </c>
      <c r="AA38" s="43">
        <v>1.7331975560081463</v>
      </c>
      <c r="AB38" s="12">
        <v>85.1</v>
      </c>
      <c r="AC38" s="31">
        <v>8.05141510389265</v>
      </c>
      <c r="AD38" s="28">
        <v>1</v>
      </c>
      <c r="AE38" s="48">
        <v>36</v>
      </c>
      <c r="AF38" s="31">
        <v>6.860484258936604</v>
      </c>
      <c r="AG38" s="156">
        <v>2.660484258936604</v>
      </c>
      <c r="AI38" s="166">
        <v>491</v>
      </c>
    </row>
    <row r="39" spans="1:35" ht="12.75">
      <c r="A39" s="155" t="s">
        <v>213</v>
      </c>
      <c r="B39" s="11" t="s">
        <v>7</v>
      </c>
      <c r="C39" s="11">
        <v>40</v>
      </c>
      <c r="D39" s="7" t="s">
        <v>216</v>
      </c>
      <c r="E39" s="30" t="s">
        <v>217</v>
      </c>
      <c r="F39" s="10" t="s">
        <v>30</v>
      </c>
      <c r="G39" s="198">
        <v>10.2</v>
      </c>
      <c r="H39" s="10" t="s">
        <v>34</v>
      </c>
      <c r="I39" s="28" t="s">
        <v>3</v>
      </c>
      <c r="J39" s="9">
        <v>3</v>
      </c>
      <c r="K39" s="8">
        <v>1257</v>
      </c>
      <c r="L39" s="8">
        <v>3563.2</v>
      </c>
      <c r="M39" s="8">
        <v>823.3</v>
      </c>
      <c r="N39" s="8">
        <v>4.3</v>
      </c>
      <c r="O39" s="8">
        <v>0</v>
      </c>
      <c r="P39" s="8">
        <v>0.4</v>
      </c>
      <c r="Q39" s="8">
        <v>0.55</v>
      </c>
      <c r="R39" s="8">
        <v>1</v>
      </c>
      <c r="S39" s="29">
        <v>0.03</v>
      </c>
      <c r="T39" s="191">
        <v>10.4</v>
      </c>
      <c r="U39" s="191">
        <v>6.1</v>
      </c>
      <c r="V39" s="195">
        <v>1</v>
      </c>
      <c r="W39" s="44">
        <v>389.3</v>
      </c>
      <c r="X39" s="196">
        <v>8.68865887862781</v>
      </c>
      <c r="Y39" s="7">
        <v>4</v>
      </c>
      <c r="Z39" s="27">
        <v>172.9</v>
      </c>
      <c r="AA39" s="43">
        <v>3.083285135916715</v>
      </c>
      <c r="AB39" s="12">
        <v>533.1</v>
      </c>
      <c r="AC39" s="31">
        <v>9.323856955652214</v>
      </c>
      <c r="AD39" s="28">
        <v>1</v>
      </c>
      <c r="AE39" s="48">
        <v>389.3</v>
      </c>
      <c r="AF39" s="31">
        <v>8.68865887862781</v>
      </c>
      <c r="AG39" s="156">
        <v>4.388658878627811</v>
      </c>
      <c r="AI39" s="166">
        <v>958</v>
      </c>
    </row>
    <row r="40" spans="1:35" ht="12.75">
      <c r="A40" s="155" t="s">
        <v>213</v>
      </c>
      <c r="B40" s="11" t="s">
        <v>7</v>
      </c>
      <c r="C40" s="11">
        <v>68</v>
      </c>
      <c r="D40" s="7" t="s">
        <v>218</v>
      </c>
      <c r="E40" s="30" t="s">
        <v>219</v>
      </c>
      <c r="F40" s="10" t="s">
        <v>29</v>
      </c>
      <c r="G40" s="198">
        <v>8.7</v>
      </c>
      <c r="H40" s="10" t="s">
        <v>35</v>
      </c>
      <c r="I40" s="28" t="s">
        <v>3</v>
      </c>
      <c r="J40" s="9">
        <v>3</v>
      </c>
      <c r="K40" s="8">
        <v>3910</v>
      </c>
      <c r="L40" s="8">
        <v>5527.9</v>
      </c>
      <c r="M40" s="8">
        <v>534.9</v>
      </c>
      <c r="N40" s="8">
        <v>10.3</v>
      </c>
      <c r="O40" s="8">
        <v>0</v>
      </c>
      <c r="P40" s="8">
        <v>0.7</v>
      </c>
      <c r="Q40" s="8">
        <v>0.55</v>
      </c>
      <c r="R40" s="8">
        <v>1</v>
      </c>
      <c r="S40" s="29">
        <v>0.04</v>
      </c>
      <c r="T40" s="191">
        <v>20</v>
      </c>
      <c r="U40" s="191">
        <v>9.7</v>
      </c>
      <c r="V40" s="195">
        <v>1</v>
      </c>
      <c r="W40" s="44">
        <v>382.7</v>
      </c>
      <c r="X40" s="196">
        <v>18.842628066623323</v>
      </c>
      <c r="Y40" s="7">
        <v>14</v>
      </c>
      <c r="Z40" s="27">
        <v>66.7</v>
      </c>
      <c r="AA40" s="43">
        <v>6.5727136431784094</v>
      </c>
      <c r="AB40" s="12">
        <v>438.4</v>
      </c>
      <c r="AC40" s="31">
        <v>19.356631430911033</v>
      </c>
      <c r="AD40" s="28">
        <v>1</v>
      </c>
      <c r="AE40" s="48">
        <v>382.7</v>
      </c>
      <c r="AF40" s="31">
        <v>18.842628066623323</v>
      </c>
      <c r="AG40" s="156">
        <v>8.542628066623323</v>
      </c>
      <c r="AI40" s="166">
        <v>681</v>
      </c>
    </row>
    <row r="41" spans="1:35" ht="12.75">
      <c r="A41" s="155" t="s">
        <v>213</v>
      </c>
      <c r="B41" s="11" t="s">
        <v>7</v>
      </c>
      <c r="C41" s="11">
        <v>125</v>
      </c>
      <c r="D41" s="7" t="s">
        <v>220</v>
      </c>
      <c r="E41" s="30" t="s">
        <v>221</v>
      </c>
      <c r="F41" s="10" t="s">
        <v>29</v>
      </c>
      <c r="G41" s="198">
        <v>0</v>
      </c>
      <c r="H41" s="10" t="s">
        <v>35</v>
      </c>
      <c r="I41" s="28" t="s">
        <v>3</v>
      </c>
      <c r="J41" s="9">
        <v>3</v>
      </c>
      <c r="K41" s="8">
        <v>6810</v>
      </c>
      <c r="L41" s="8">
        <v>5070.8</v>
      </c>
      <c r="M41" s="8">
        <v>573.4</v>
      </c>
      <c r="N41" s="8">
        <v>8.8</v>
      </c>
      <c r="O41" s="8">
        <v>0</v>
      </c>
      <c r="P41" s="8">
        <v>1.3</v>
      </c>
      <c r="Q41" s="8">
        <v>0.55</v>
      </c>
      <c r="R41" s="8">
        <v>1</v>
      </c>
      <c r="S41" s="29">
        <v>0.08</v>
      </c>
      <c r="T41" s="191">
        <v>23</v>
      </c>
      <c r="U41" s="191">
        <v>14.2</v>
      </c>
      <c r="V41" s="195">
        <v>1</v>
      </c>
      <c r="W41" s="44">
        <v>412.7</v>
      </c>
      <c r="X41" s="196">
        <v>21.11264572254528</v>
      </c>
      <c r="Y41" s="7">
        <v>12</v>
      </c>
      <c r="Z41" s="27">
        <v>63.4</v>
      </c>
      <c r="AA41" s="43">
        <v>8.9589905362776</v>
      </c>
      <c r="AB41" s="12">
        <v>568</v>
      </c>
      <c r="AC41" s="31">
        <v>22.925321657784067</v>
      </c>
      <c r="AD41" s="28">
        <v>1</v>
      </c>
      <c r="AE41" s="48">
        <v>412.7</v>
      </c>
      <c r="AF41" s="31">
        <v>21.11264572254528</v>
      </c>
      <c r="AG41" s="156">
        <v>12.31264572254528</v>
      </c>
      <c r="AI41" s="166">
        <v>575</v>
      </c>
    </row>
    <row r="42" spans="1:35" ht="12.75">
      <c r="A42" s="155" t="s">
        <v>222</v>
      </c>
      <c r="B42" s="11" t="s">
        <v>4</v>
      </c>
      <c r="C42" s="11">
        <v>246</v>
      </c>
      <c r="D42" s="7" t="s">
        <v>223</v>
      </c>
      <c r="E42" s="30" t="s">
        <v>224</v>
      </c>
      <c r="F42" s="10" t="s">
        <v>29</v>
      </c>
      <c r="G42" s="198">
        <v>0</v>
      </c>
      <c r="H42" s="10" t="s">
        <v>34</v>
      </c>
      <c r="I42" s="28" t="s">
        <v>3</v>
      </c>
      <c r="J42" s="9">
        <v>3</v>
      </c>
      <c r="K42" s="8">
        <v>891</v>
      </c>
      <c r="L42" s="8">
        <v>650.1</v>
      </c>
      <c r="M42" s="8">
        <v>124.6</v>
      </c>
      <c r="N42" s="8">
        <v>5.2</v>
      </c>
      <c r="O42" s="8">
        <v>0</v>
      </c>
      <c r="P42" s="8">
        <v>1.4</v>
      </c>
      <c r="Q42" s="8">
        <v>0.55</v>
      </c>
      <c r="R42" s="8">
        <v>1</v>
      </c>
      <c r="S42" s="29">
        <v>0.11</v>
      </c>
      <c r="T42" s="191">
        <v>11.7</v>
      </c>
      <c r="U42" s="191">
        <v>6.5</v>
      </c>
      <c r="V42" s="195">
        <v>1</v>
      </c>
      <c r="W42" s="44">
        <v>72.1</v>
      </c>
      <c r="X42" s="196">
        <v>10.432053236744379</v>
      </c>
      <c r="Y42" s="7">
        <v>3</v>
      </c>
      <c r="Z42" s="27">
        <v>59.2</v>
      </c>
      <c r="AA42" s="43">
        <v>2.70777027027027</v>
      </c>
      <c r="AB42" s="12">
        <v>160.3</v>
      </c>
      <c r="AC42" s="31">
        <v>12.577027545837826</v>
      </c>
      <c r="AD42" s="28">
        <v>1</v>
      </c>
      <c r="AE42" s="48">
        <v>72.1</v>
      </c>
      <c r="AF42" s="31">
        <v>10.432053236744379</v>
      </c>
      <c r="AG42" s="156">
        <v>5.232053236744378</v>
      </c>
      <c r="AI42" s="166">
        <v>142</v>
      </c>
    </row>
    <row r="43" spans="1:35" ht="12.75">
      <c r="A43" s="155" t="s">
        <v>222</v>
      </c>
      <c r="B43" s="11" t="s">
        <v>4</v>
      </c>
      <c r="C43" s="11">
        <v>246</v>
      </c>
      <c r="D43" s="7" t="s">
        <v>223</v>
      </c>
      <c r="E43" s="30" t="s">
        <v>224</v>
      </c>
      <c r="F43" s="10" t="s">
        <v>29</v>
      </c>
      <c r="G43" s="198">
        <v>2.1</v>
      </c>
      <c r="H43" s="10" t="s">
        <v>35</v>
      </c>
      <c r="I43" s="28" t="s">
        <v>3</v>
      </c>
      <c r="J43" s="9">
        <v>3</v>
      </c>
      <c r="K43" s="8">
        <v>1932</v>
      </c>
      <c r="L43" s="8">
        <v>1980.3</v>
      </c>
      <c r="M43" s="8">
        <v>261.5</v>
      </c>
      <c r="N43" s="8">
        <v>7.6</v>
      </c>
      <c r="O43" s="8">
        <v>0</v>
      </c>
      <c r="P43" s="8">
        <v>1</v>
      </c>
      <c r="Q43" s="8">
        <v>0.55</v>
      </c>
      <c r="R43" s="8">
        <v>1</v>
      </c>
      <c r="S43" s="29">
        <v>0.06</v>
      </c>
      <c r="T43" s="191">
        <v>15.6</v>
      </c>
      <c r="U43" s="191">
        <v>8</v>
      </c>
      <c r="V43" s="195">
        <v>1</v>
      </c>
      <c r="W43" s="44">
        <v>181.9</v>
      </c>
      <c r="X43" s="196">
        <v>14.28117146540649</v>
      </c>
      <c r="Y43" s="7">
        <v>15</v>
      </c>
      <c r="Z43" s="27">
        <v>37</v>
      </c>
      <c r="AA43" s="43">
        <v>5.8</v>
      </c>
      <c r="AB43" s="12">
        <v>214.6</v>
      </c>
      <c r="AC43" s="31">
        <v>14.77340474300073</v>
      </c>
      <c r="AD43" s="28">
        <v>1</v>
      </c>
      <c r="AE43" s="48">
        <v>181.9</v>
      </c>
      <c r="AF43" s="31">
        <v>14.28117146540649</v>
      </c>
      <c r="AG43" s="156">
        <v>6.681171465406491</v>
      </c>
      <c r="AI43" s="166">
        <v>354</v>
      </c>
    </row>
    <row r="44" spans="1:35" ht="12.75">
      <c r="A44" s="155" t="s">
        <v>10</v>
      </c>
      <c r="B44" s="11" t="s">
        <v>6</v>
      </c>
      <c r="C44" s="11">
        <v>521</v>
      </c>
      <c r="D44" s="7" t="s">
        <v>225</v>
      </c>
      <c r="E44" s="30" t="s">
        <v>226</v>
      </c>
      <c r="F44" s="10" t="s">
        <v>29</v>
      </c>
      <c r="G44" s="198">
        <v>0.8</v>
      </c>
      <c r="H44" s="10" t="s">
        <v>34</v>
      </c>
      <c r="I44" s="28" t="s">
        <v>3</v>
      </c>
      <c r="J44" s="9">
        <v>3</v>
      </c>
      <c r="K44" s="8">
        <v>2003</v>
      </c>
      <c r="L44" s="8">
        <v>2736.3</v>
      </c>
      <c r="M44" s="8">
        <v>535.1</v>
      </c>
      <c r="N44" s="8">
        <v>5.1</v>
      </c>
      <c r="O44" s="8">
        <v>0</v>
      </c>
      <c r="P44" s="8">
        <v>0.7</v>
      </c>
      <c r="Q44" s="8">
        <v>0.55</v>
      </c>
      <c r="R44" s="8">
        <v>1</v>
      </c>
      <c r="S44" s="29">
        <v>0.06</v>
      </c>
      <c r="T44" s="191">
        <v>13.3</v>
      </c>
      <c r="U44" s="191">
        <v>8.2</v>
      </c>
      <c r="V44" s="195">
        <v>1</v>
      </c>
      <c r="W44" s="44">
        <v>420.6</v>
      </c>
      <c r="X44" s="196">
        <v>12.732021676588607</v>
      </c>
      <c r="Y44" s="7">
        <v>14</v>
      </c>
      <c r="Z44" s="27">
        <v>41.59999999999991</v>
      </c>
      <c r="AA44" s="43">
        <v>13.524038461538462</v>
      </c>
      <c r="AB44" s="12">
        <v>562.5999999999988</v>
      </c>
      <c r="AC44" s="31">
        <v>13.748916270646522</v>
      </c>
      <c r="AD44" s="28">
        <v>1</v>
      </c>
      <c r="AE44" s="48">
        <v>420.6</v>
      </c>
      <c r="AF44" s="31">
        <v>12.732021676588607</v>
      </c>
      <c r="AG44" s="156">
        <v>7.632021676588607</v>
      </c>
      <c r="AI44" s="166">
        <v>578</v>
      </c>
    </row>
    <row r="45" spans="1:35" ht="12.75">
      <c r="A45" s="155" t="s">
        <v>10</v>
      </c>
      <c r="B45" s="11" t="s">
        <v>6</v>
      </c>
      <c r="C45" s="11">
        <v>521</v>
      </c>
      <c r="D45" s="7" t="s">
        <v>225</v>
      </c>
      <c r="E45" s="30" t="s">
        <v>226</v>
      </c>
      <c r="F45" s="10" t="s">
        <v>29</v>
      </c>
      <c r="G45" s="198">
        <v>0</v>
      </c>
      <c r="H45" s="10" t="s">
        <v>35</v>
      </c>
      <c r="I45" s="28" t="s">
        <v>3</v>
      </c>
      <c r="J45" s="9">
        <v>3</v>
      </c>
      <c r="K45" s="8">
        <v>369</v>
      </c>
      <c r="L45" s="8">
        <v>1185.5</v>
      </c>
      <c r="M45" s="8">
        <v>348.8</v>
      </c>
      <c r="N45" s="8">
        <v>3.4</v>
      </c>
      <c r="O45" s="8">
        <v>0</v>
      </c>
      <c r="P45" s="8">
        <v>0.3</v>
      </c>
      <c r="Q45" s="8">
        <v>0.55</v>
      </c>
      <c r="R45" s="8">
        <v>1</v>
      </c>
      <c r="S45" s="29">
        <v>0.03</v>
      </c>
      <c r="T45" s="191">
        <v>7</v>
      </c>
      <c r="U45" s="191">
        <v>3.6</v>
      </c>
      <c r="V45" s="195">
        <v>1</v>
      </c>
      <c r="W45" s="44">
        <v>121.5</v>
      </c>
      <c r="X45" s="196">
        <v>5.726715560420546</v>
      </c>
      <c r="Y45" s="7">
        <v>18</v>
      </c>
      <c r="Z45" s="27">
        <v>52.30000000000007</v>
      </c>
      <c r="AA45" s="43">
        <v>2.6424474187380493</v>
      </c>
      <c r="AB45" s="12">
        <v>138.2</v>
      </c>
      <c r="AC45" s="31">
        <v>5.859200583982233</v>
      </c>
      <c r="AD45" s="28">
        <v>1</v>
      </c>
      <c r="AE45" s="48">
        <v>121.5</v>
      </c>
      <c r="AF45" s="31">
        <v>5.726715560420546</v>
      </c>
      <c r="AG45" s="156">
        <v>2.326715560420546</v>
      </c>
      <c r="AI45" s="166">
        <v>650</v>
      </c>
    </row>
    <row r="46" spans="1:35" ht="12.75">
      <c r="A46" s="155" t="s">
        <v>10</v>
      </c>
      <c r="B46" s="11" t="s">
        <v>4</v>
      </c>
      <c r="C46" s="11">
        <v>97</v>
      </c>
      <c r="D46" s="7" t="s">
        <v>227</v>
      </c>
      <c r="E46" s="30" t="s">
        <v>228</v>
      </c>
      <c r="F46" s="10" t="s">
        <v>29</v>
      </c>
      <c r="G46" s="198">
        <v>0</v>
      </c>
      <c r="H46" s="10" t="s">
        <v>34</v>
      </c>
      <c r="I46" s="28" t="s">
        <v>3</v>
      </c>
      <c r="J46" s="9">
        <v>3</v>
      </c>
      <c r="K46" s="8">
        <v>1045</v>
      </c>
      <c r="L46" s="8">
        <v>1401.2</v>
      </c>
      <c r="M46" s="8">
        <v>429.7</v>
      </c>
      <c r="N46" s="8">
        <v>3.3</v>
      </c>
      <c r="O46" s="8">
        <v>35</v>
      </c>
      <c r="P46" s="8">
        <v>0.7</v>
      </c>
      <c r="Q46" s="8">
        <v>0.55</v>
      </c>
      <c r="R46" s="8">
        <v>1.04</v>
      </c>
      <c r="S46" s="29">
        <v>0.07</v>
      </c>
      <c r="T46" s="191">
        <v>10.3</v>
      </c>
      <c r="U46" s="191">
        <v>7</v>
      </c>
      <c r="V46" s="195">
        <v>1</v>
      </c>
      <c r="W46" s="44">
        <v>200</v>
      </c>
      <c r="X46" s="196">
        <v>8.242282139126331</v>
      </c>
      <c r="Y46" s="7">
        <v>8</v>
      </c>
      <c r="Z46" s="27">
        <v>22.59999999999991</v>
      </c>
      <c r="AA46" s="43">
        <v>7.942477876106197</v>
      </c>
      <c r="AB46" s="12">
        <v>179.49999999999932</v>
      </c>
      <c r="AC46" s="31">
        <v>8.01772205578037</v>
      </c>
      <c r="AD46" s="28">
        <v>1</v>
      </c>
      <c r="AE46" s="48">
        <v>200</v>
      </c>
      <c r="AF46" s="31">
        <v>8.242282139126331</v>
      </c>
      <c r="AG46" s="156">
        <v>4.942282139126331</v>
      </c>
      <c r="AI46" s="166">
        <v>538</v>
      </c>
    </row>
    <row r="47" spans="1:35" ht="12.75">
      <c r="A47" s="155" t="s">
        <v>10</v>
      </c>
      <c r="B47" s="11" t="s">
        <v>4</v>
      </c>
      <c r="C47" s="11">
        <v>97</v>
      </c>
      <c r="D47" s="7" t="s">
        <v>227</v>
      </c>
      <c r="E47" s="30" t="s">
        <v>228</v>
      </c>
      <c r="F47" s="10" t="s">
        <v>29</v>
      </c>
      <c r="G47" s="198">
        <v>0</v>
      </c>
      <c r="H47" s="10" t="s">
        <v>35</v>
      </c>
      <c r="I47" s="28" t="s">
        <v>3</v>
      </c>
      <c r="J47" s="9">
        <v>3</v>
      </c>
      <c r="K47" s="8">
        <v>328</v>
      </c>
      <c r="L47" s="8">
        <v>389</v>
      </c>
      <c r="M47" s="8">
        <v>99.8</v>
      </c>
      <c r="N47" s="8">
        <v>3.9</v>
      </c>
      <c r="O47" s="8">
        <v>-35</v>
      </c>
      <c r="P47" s="8">
        <v>0.8</v>
      </c>
      <c r="Q47" s="8">
        <v>0.55</v>
      </c>
      <c r="R47" s="8">
        <v>0.94</v>
      </c>
      <c r="S47" s="29">
        <v>0.08</v>
      </c>
      <c r="T47" s="191">
        <v>7.7</v>
      </c>
      <c r="U47" s="191">
        <v>3.8</v>
      </c>
      <c r="V47" s="195">
        <v>1</v>
      </c>
      <c r="W47" s="44">
        <v>43.3</v>
      </c>
      <c r="X47" s="196">
        <v>6.660564595325403</v>
      </c>
      <c r="Y47" s="7">
        <v>18</v>
      </c>
      <c r="Z47" s="27">
        <v>27.699999999999932</v>
      </c>
      <c r="AA47" s="43">
        <v>2.4837545126353793</v>
      </c>
      <c r="AB47" s="12">
        <v>68.79999999999984</v>
      </c>
      <c r="AC47" s="31">
        <v>7.268768339280977</v>
      </c>
      <c r="AD47" s="28">
        <v>1</v>
      </c>
      <c r="AE47" s="48">
        <v>43.3</v>
      </c>
      <c r="AF47" s="31">
        <v>6.660564595325403</v>
      </c>
      <c r="AG47" s="156">
        <v>2.760564595325403</v>
      </c>
      <c r="AI47" s="166">
        <v>618</v>
      </c>
    </row>
    <row r="48" spans="1:35" ht="12.75">
      <c r="A48" s="155" t="s">
        <v>10</v>
      </c>
      <c r="B48" s="11" t="s">
        <v>4</v>
      </c>
      <c r="C48" s="11">
        <v>97</v>
      </c>
      <c r="D48" s="7" t="s">
        <v>225</v>
      </c>
      <c r="E48" s="30" t="s">
        <v>229</v>
      </c>
      <c r="F48" s="10" t="s">
        <v>29</v>
      </c>
      <c r="G48" s="198">
        <v>3.5</v>
      </c>
      <c r="H48" s="10" t="s">
        <v>34</v>
      </c>
      <c r="I48" s="28" t="s">
        <v>3</v>
      </c>
      <c r="J48" s="9">
        <v>3</v>
      </c>
      <c r="K48" s="8">
        <v>1191</v>
      </c>
      <c r="L48" s="8">
        <v>1001.3</v>
      </c>
      <c r="M48" s="8">
        <v>209.4</v>
      </c>
      <c r="N48" s="8">
        <v>4.8</v>
      </c>
      <c r="O48" s="8">
        <v>-32</v>
      </c>
      <c r="P48" s="8">
        <v>1.2</v>
      </c>
      <c r="Q48" s="8">
        <v>0.55</v>
      </c>
      <c r="R48" s="8">
        <v>0.94</v>
      </c>
      <c r="S48" s="29">
        <v>0.1</v>
      </c>
      <c r="T48" s="191">
        <v>11.6</v>
      </c>
      <c r="U48" s="191">
        <v>6.8</v>
      </c>
      <c r="V48" s="195">
        <v>1</v>
      </c>
      <c r="W48" s="44">
        <v>105.4</v>
      </c>
      <c r="X48" s="196">
        <v>10.019697901950396</v>
      </c>
      <c r="Y48" s="7">
        <v>4</v>
      </c>
      <c r="Z48" s="27">
        <v>47.2</v>
      </c>
      <c r="AA48" s="43">
        <v>3.468220338983051</v>
      </c>
      <c r="AB48" s="12">
        <v>163.7</v>
      </c>
      <c r="AC48" s="31">
        <v>11.10761006843242</v>
      </c>
      <c r="AD48" s="28">
        <v>1</v>
      </c>
      <c r="AE48" s="48">
        <v>105.4</v>
      </c>
      <c r="AF48" s="31">
        <v>10.019697901950396</v>
      </c>
      <c r="AG48" s="156">
        <v>5.219697901950396</v>
      </c>
      <c r="AI48" s="166">
        <v>455</v>
      </c>
    </row>
    <row r="49" spans="1:35" ht="12.75">
      <c r="A49" s="155" t="s">
        <v>10</v>
      </c>
      <c r="B49" s="11" t="s">
        <v>4</v>
      </c>
      <c r="C49" s="11">
        <v>97</v>
      </c>
      <c r="D49" s="7" t="s">
        <v>225</v>
      </c>
      <c r="E49" s="30" t="s">
        <v>229</v>
      </c>
      <c r="F49" s="10" t="s">
        <v>29</v>
      </c>
      <c r="G49" s="198">
        <v>0.4</v>
      </c>
      <c r="H49" s="10" t="s">
        <v>35</v>
      </c>
      <c r="I49" s="28" t="s">
        <v>3</v>
      </c>
      <c r="J49" s="9">
        <v>3</v>
      </c>
      <c r="K49" s="8">
        <v>1176</v>
      </c>
      <c r="L49" s="8">
        <v>853.8</v>
      </c>
      <c r="M49" s="8">
        <v>141.1</v>
      </c>
      <c r="N49" s="8">
        <v>6.1</v>
      </c>
      <c r="O49" s="8">
        <v>32</v>
      </c>
      <c r="P49" s="8">
        <v>1.4</v>
      </c>
      <c r="Q49" s="8">
        <v>0.55</v>
      </c>
      <c r="R49" s="8">
        <v>1.04</v>
      </c>
      <c r="S49" s="29">
        <v>0.1</v>
      </c>
      <c r="T49" s="191">
        <v>13.5</v>
      </c>
      <c r="U49" s="191">
        <v>7.4</v>
      </c>
      <c r="V49" s="195">
        <v>1</v>
      </c>
      <c r="W49" s="44">
        <v>95.79999999999993</v>
      </c>
      <c r="X49" s="196">
        <v>12.453997810599363</v>
      </c>
      <c r="Y49" s="7">
        <v>17</v>
      </c>
      <c r="Z49" s="27">
        <v>50.4</v>
      </c>
      <c r="AA49" s="43">
        <v>3.4523809523809517</v>
      </c>
      <c r="AB49" s="12">
        <v>174</v>
      </c>
      <c r="AC49" s="31">
        <v>14.312891183735227</v>
      </c>
      <c r="AD49" s="28">
        <v>1</v>
      </c>
      <c r="AE49" s="48">
        <v>95.79999999999993</v>
      </c>
      <c r="AF49" s="31">
        <v>12.453997810599363</v>
      </c>
      <c r="AG49" s="156">
        <v>6.353997810599363</v>
      </c>
      <c r="AI49" s="166">
        <v>597</v>
      </c>
    </row>
    <row r="50" spans="1:35" ht="12.75">
      <c r="A50" s="155" t="s">
        <v>230</v>
      </c>
      <c r="B50" s="11" t="s">
        <v>4</v>
      </c>
      <c r="C50" s="11">
        <v>49</v>
      </c>
      <c r="D50" s="7" t="s">
        <v>231</v>
      </c>
      <c r="E50" s="30" t="s">
        <v>232</v>
      </c>
      <c r="F50" s="10" t="s">
        <v>29</v>
      </c>
      <c r="G50" s="198">
        <v>0.3</v>
      </c>
      <c r="H50" s="10" t="s">
        <v>34</v>
      </c>
      <c r="I50" s="28" t="s">
        <v>3</v>
      </c>
      <c r="J50" s="9">
        <v>3</v>
      </c>
      <c r="K50" s="8">
        <v>4253</v>
      </c>
      <c r="L50" s="8">
        <v>1758.5</v>
      </c>
      <c r="M50" s="8">
        <v>206.3</v>
      </c>
      <c r="N50" s="8">
        <v>8.5</v>
      </c>
      <c r="O50" s="8">
        <v>0</v>
      </c>
      <c r="P50" s="8">
        <v>2.4</v>
      </c>
      <c r="Q50" s="8">
        <v>0.55</v>
      </c>
      <c r="R50" s="8">
        <v>1</v>
      </c>
      <c r="S50" s="29">
        <v>0.15</v>
      </c>
      <c r="T50" s="191">
        <v>21.5</v>
      </c>
      <c r="U50" s="191">
        <v>13</v>
      </c>
      <c r="V50" s="195">
        <v>1</v>
      </c>
      <c r="W50" s="44">
        <v>96.6</v>
      </c>
      <c r="X50" s="196">
        <v>17.9866563060989</v>
      </c>
      <c r="Y50" s="7">
        <v>4</v>
      </c>
      <c r="Z50" s="27">
        <v>32.9</v>
      </c>
      <c r="AA50" s="43">
        <v>3.8054711246200608</v>
      </c>
      <c r="AB50" s="12">
        <v>125.2</v>
      </c>
      <c r="AC50" s="31">
        <v>19.105786096760173</v>
      </c>
      <c r="AD50" s="28">
        <v>1</v>
      </c>
      <c r="AE50" s="48">
        <v>96.6</v>
      </c>
      <c r="AF50" s="31">
        <v>17.9866563060989</v>
      </c>
      <c r="AG50" s="156">
        <v>9.4866563060989</v>
      </c>
      <c r="AI50" s="166">
        <v>170</v>
      </c>
    </row>
    <row r="51" spans="1:35" ht="12.75">
      <c r="A51" s="155" t="s">
        <v>230</v>
      </c>
      <c r="B51" s="11" t="s">
        <v>4</v>
      </c>
      <c r="C51" s="11">
        <v>49</v>
      </c>
      <c r="D51" s="7" t="s">
        <v>231</v>
      </c>
      <c r="E51" s="30" t="s">
        <v>232</v>
      </c>
      <c r="F51" s="10" t="s">
        <v>29</v>
      </c>
      <c r="G51" s="198">
        <v>0.8</v>
      </c>
      <c r="H51" s="10" t="s">
        <v>35</v>
      </c>
      <c r="I51" s="28" t="s">
        <v>3</v>
      </c>
      <c r="J51" s="9">
        <v>3</v>
      </c>
      <c r="K51" s="8">
        <v>3480</v>
      </c>
      <c r="L51" s="8">
        <v>3637.1</v>
      </c>
      <c r="M51" s="8">
        <v>301.5</v>
      </c>
      <c r="N51" s="8">
        <v>12.1</v>
      </c>
      <c r="O51" s="8">
        <v>0</v>
      </c>
      <c r="P51" s="8">
        <v>1</v>
      </c>
      <c r="Q51" s="8">
        <v>0.55</v>
      </c>
      <c r="R51" s="8">
        <v>1</v>
      </c>
      <c r="S51" s="29">
        <v>0.05</v>
      </c>
      <c r="T51" s="191">
        <v>21.6</v>
      </c>
      <c r="U51" s="191">
        <v>9.5</v>
      </c>
      <c r="V51" s="195">
        <v>1</v>
      </c>
      <c r="W51" s="44">
        <v>173.4</v>
      </c>
      <c r="X51" s="196">
        <v>19.733769114682442</v>
      </c>
      <c r="Y51" s="7">
        <v>17</v>
      </c>
      <c r="Z51" s="27">
        <v>67.5</v>
      </c>
      <c r="AA51" s="43">
        <v>3.134814814814815</v>
      </c>
      <c r="AB51" s="12">
        <v>211.6</v>
      </c>
      <c r="AC51" s="31">
        <v>20.416098901534603</v>
      </c>
      <c r="AD51" s="28">
        <v>1</v>
      </c>
      <c r="AE51" s="48">
        <v>173.4</v>
      </c>
      <c r="AF51" s="31">
        <v>19.733769114682442</v>
      </c>
      <c r="AG51" s="156">
        <v>7.633769114682442</v>
      </c>
      <c r="AI51" s="166">
        <v>448</v>
      </c>
    </row>
    <row r="52" spans="1:35" ht="12.75">
      <c r="A52" s="155" t="s">
        <v>230</v>
      </c>
      <c r="B52" s="11" t="s">
        <v>4</v>
      </c>
      <c r="C52" s="11">
        <v>72</v>
      </c>
      <c r="D52" s="7" t="s">
        <v>175</v>
      </c>
      <c r="E52" s="30" t="s">
        <v>233</v>
      </c>
      <c r="F52" s="10" t="s">
        <v>29</v>
      </c>
      <c r="G52" s="198">
        <v>6.5</v>
      </c>
      <c r="H52" s="10" t="s">
        <v>34</v>
      </c>
      <c r="I52" s="28" t="s">
        <v>3</v>
      </c>
      <c r="J52" s="9">
        <v>1</v>
      </c>
      <c r="K52" s="8">
        <v>3291</v>
      </c>
      <c r="L52" s="8">
        <v>4015.8</v>
      </c>
      <c r="M52" s="8">
        <v>497</v>
      </c>
      <c r="N52" s="8">
        <v>8.1</v>
      </c>
      <c r="O52" s="8">
        <v>12</v>
      </c>
      <c r="P52" s="8">
        <v>0.8</v>
      </c>
      <c r="Q52" s="8">
        <v>1</v>
      </c>
      <c r="R52" s="8">
        <v>1.02</v>
      </c>
      <c r="S52" s="29">
        <v>0.05</v>
      </c>
      <c r="T52" s="191">
        <v>25.9</v>
      </c>
      <c r="U52" s="191">
        <v>17.8</v>
      </c>
      <c r="V52" s="195">
        <v>1</v>
      </c>
      <c r="W52" s="44">
        <v>387.3</v>
      </c>
      <c r="X52" s="196">
        <v>24.01089523208101</v>
      </c>
      <c r="Y52" s="7">
        <v>18</v>
      </c>
      <c r="Z52" s="27">
        <v>82.5</v>
      </c>
      <c r="AA52" s="43">
        <v>17.043636363636363</v>
      </c>
      <c r="AB52" s="12">
        <v>1406.1</v>
      </c>
      <c r="AC52" s="31">
        <v>35.800088837686644</v>
      </c>
      <c r="AD52" s="28">
        <v>1</v>
      </c>
      <c r="AE52" s="48">
        <v>387.3</v>
      </c>
      <c r="AF52" s="31">
        <v>24.01089523208101</v>
      </c>
      <c r="AG52" s="156">
        <v>15.910895232081009</v>
      </c>
      <c r="AI52" s="166">
        <v>460.7</v>
      </c>
    </row>
    <row r="53" spans="1:35" ht="12.75">
      <c r="A53" s="155" t="s">
        <v>230</v>
      </c>
      <c r="B53" s="11" t="s">
        <v>7</v>
      </c>
      <c r="C53" s="11">
        <v>36</v>
      </c>
      <c r="D53" s="7" t="s">
        <v>218</v>
      </c>
      <c r="E53" s="30" t="s">
        <v>234</v>
      </c>
      <c r="F53" s="10" t="s">
        <v>29</v>
      </c>
      <c r="G53" s="198">
        <v>5.2</v>
      </c>
      <c r="H53" s="10" t="s">
        <v>34</v>
      </c>
      <c r="I53" s="28" t="s">
        <v>3</v>
      </c>
      <c r="J53" s="9">
        <v>3</v>
      </c>
      <c r="K53" s="8">
        <v>6166</v>
      </c>
      <c r="L53" s="8">
        <v>3814.9</v>
      </c>
      <c r="M53" s="8">
        <v>347.1</v>
      </c>
      <c r="N53" s="8">
        <v>11</v>
      </c>
      <c r="O53" s="8">
        <v>0</v>
      </c>
      <c r="P53" s="8">
        <v>1.6</v>
      </c>
      <c r="Q53" s="8">
        <v>0.55</v>
      </c>
      <c r="R53" s="8">
        <v>1</v>
      </c>
      <c r="S53" s="29">
        <v>0.09</v>
      </c>
      <c r="T53" s="191">
        <v>24.5</v>
      </c>
      <c r="U53" s="191">
        <v>13.5</v>
      </c>
      <c r="V53" s="195">
        <v>1</v>
      </c>
      <c r="W53" s="44">
        <v>280.8</v>
      </c>
      <c r="X53" s="196">
        <v>23.731543624043653</v>
      </c>
      <c r="Y53" s="7">
        <v>9</v>
      </c>
      <c r="Z53" s="27">
        <v>28.4</v>
      </c>
      <c r="AA53" s="43">
        <v>8.757042253521128</v>
      </c>
      <c r="AB53" s="12">
        <v>248.7</v>
      </c>
      <c r="AC53" s="31">
        <v>23.084004981977063</v>
      </c>
      <c r="AD53" s="28">
        <v>1</v>
      </c>
      <c r="AE53" s="48">
        <v>280.8</v>
      </c>
      <c r="AF53" s="31">
        <v>23.731543624043653</v>
      </c>
      <c r="AG53" s="156">
        <v>12.731543624043653</v>
      </c>
      <c r="AI53" s="166">
        <v>300</v>
      </c>
    </row>
    <row r="54" spans="1:35" ht="12.75">
      <c r="A54" s="155" t="s">
        <v>230</v>
      </c>
      <c r="B54" s="11" t="s">
        <v>7</v>
      </c>
      <c r="C54" s="11">
        <v>102</v>
      </c>
      <c r="D54" s="7" t="s">
        <v>175</v>
      </c>
      <c r="E54" s="30" t="s">
        <v>235</v>
      </c>
      <c r="F54" s="10" t="s">
        <v>29</v>
      </c>
      <c r="G54" s="198">
        <v>3.4</v>
      </c>
      <c r="H54" s="10" t="s">
        <v>34</v>
      </c>
      <c r="I54" s="28" t="s">
        <v>3</v>
      </c>
      <c r="J54" s="9">
        <v>3</v>
      </c>
      <c r="K54" s="8">
        <v>2717</v>
      </c>
      <c r="L54" s="8">
        <v>4112.9</v>
      </c>
      <c r="M54" s="8">
        <v>717.9</v>
      </c>
      <c r="N54" s="8">
        <v>5.7</v>
      </c>
      <c r="O54" s="8">
        <v>0</v>
      </c>
      <c r="P54" s="8">
        <v>0.7</v>
      </c>
      <c r="Q54" s="8">
        <v>0.55</v>
      </c>
      <c r="R54" s="8">
        <v>1</v>
      </c>
      <c r="S54" s="29">
        <v>0.05</v>
      </c>
      <c r="T54" s="191">
        <v>14.8</v>
      </c>
      <c r="U54" s="191">
        <v>9.1</v>
      </c>
      <c r="V54" s="195">
        <v>1</v>
      </c>
      <c r="W54" s="44">
        <v>580.4</v>
      </c>
      <c r="X54" s="196">
        <v>14.056255312028386</v>
      </c>
      <c r="Y54" s="7">
        <v>9</v>
      </c>
      <c r="Z54" s="27">
        <v>87.9</v>
      </c>
      <c r="AA54" s="43">
        <v>8.8646188850967</v>
      </c>
      <c r="AB54" s="12">
        <v>779.2</v>
      </c>
      <c r="AC54" s="31">
        <v>15.184576918140431</v>
      </c>
      <c r="AD54" s="28">
        <v>1</v>
      </c>
      <c r="AE54" s="48">
        <v>580.4</v>
      </c>
      <c r="AF54" s="31">
        <v>14.056255312028386</v>
      </c>
      <c r="AG54" s="156">
        <v>8.356255312028384</v>
      </c>
      <c r="AI54" s="166">
        <v>741.2</v>
      </c>
    </row>
    <row r="55" spans="1:35" ht="12.75">
      <c r="A55" s="155" t="s">
        <v>230</v>
      </c>
      <c r="B55" s="11" t="s">
        <v>7</v>
      </c>
      <c r="C55" s="11">
        <v>102</v>
      </c>
      <c r="D55" s="7" t="s">
        <v>175</v>
      </c>
      <c r="E55" s="30" t="s">
        <v>235</v>
      </c>
      <c r="F55" s="10" t="s">
        <v>29</v>
      </c>
      <c r="G55" s="198">
        <v>10.2</v>
      </c>
      <c r="H55" s="10" t="s">
        <v>35</v>
      </c>
      <c r="I55" s="28" t="s">
        <v>3</v>
      </c>
      <c r="J55" s="9">
        <v>3</v>
      </c>
      <c r="K55" s="8">
        <v>1908</v>
      </c>
      <c r="L55" s="8">
        <v>2941.3</v>
      </c>
      <c r="M55" s="8">
        <v>528.3</v>
      </c>
      <c r="N55" s="8">
        <v>5.6</v>
      </c>
      <c r="O55" s="8">
        <v>0</v>
      </c>
      <c r="P55" s="8">
        <v>0.6</v>
      </c>
      <c r="Q55" s="8">
        <v>0.55</v>
      </c>
      <c r="R55" s="8">
        <v>1</v>
      </c>
      <c r="S55" s="29">
        <v>0.05</v>
      </c>
      <c r="T55" s="191">
        <v>13.3</v>
      </c>
      <c r="U55" s="191">
        <v>7.7</v>
      </c>
      <c r="V55" s="195">
        <v>1</v>
      </c>
      <c r="W55" s="44">
        <v>393.8</v>
      </c>
      <c r="X55" s="196">
        <v>12.601578796981318</v>
      </c>
      <c r="Y55" s="7">
        <v>14</v>
      </c>
      <c r="Z55" s="27">
        <v>77.3</v>
      </c>
      <c r="AA55" s="43">
        <v>6.187580853816299</v>
      </c>
      <c r="AB55" s="12">
        <v>478.3</v>
      </c>
      <c r="AC55" s="31">
        <v>13.211996650289672</v>
      </c>
      <c r="AD55" s="28">
        <v>1</v>
      </c>
      <c r="AE55" s="48">
        <v>393.8</v>
      </c>
      <c r="AF55" s="31">
        <v>12.601578796981318</v>
      </c>
      <c r="AG55" s="156">
        <v>7.001578796981319</v>
      </c>
      <c r="AI55" s="166">
        <v>932.9</v>
      </c>
    </row>
    <row r="56" spans="1:35" ht="12.75">
      <c r="A56" s="155" t="s">
        <v>230</v>
      </c>
      <c r="B56" s="11" t="s">
        <v>7</v>
      </c>
      <c r="C56" s="11">
        <v>112</v>
      </c>
      <c r="D56" s="7" t="s">
        <v>231</v>
      </c>
      <c r="E56" s="30" t="s">
        <v>236</v>
      </c>
      <c r="F56" s="10" t="s">
        <v>29</v>
      </c>
      <c r="G56" s="198">
        <v>1.7</v>
      </c>
      <c r="H56" s="10" t="s">
        <v>35</v>
      </c>
      <c r="I56" s="28" t="s">
        <v>3</v>
      </c>
      <c r="J56" s="9">
        <v>3</v>
      </c>
      <c r="K56" s="8">
        <v>185</v>
      </c>
      <c r="L56" s="8">
        <v>354.6</v>
      </c>
      <c r="M56" s="8">
        <v>109.7</v>
      </c>
      <c r="N56" s="8">
        <v>3.2</v>
      </c>
      <c r="O56" s="8">
        <v>-5</v>
      </c>
      <c r="P56" s="8">
        <v>0.5</v>
      </c>
      <c r="Q56" s="8">
        <v>0.55</v>
      </c>
      <c r="R56" s="8">
        <v>0.99</v>
      </c>
      <c r="S56" s="29">
        <v>0.05</v>
      </c>
      <c r="T56" s="191">
        <v>6.2</v>
      </c>
      <c r="U56" s="191">
        <v>3</v>
      </c>
      <c r="V56" s="195">
        <v>0</v>
      </c>
      <c r="W56" s="44">
        <v>109.7</v>
      </c>
      <c r="X56" s="196">
        <v>6.2</v>
      </c>
      <c r="Y56" s="7">
        <v>20</v>
      </c>
      <c r="Z56" s="27">
        <v>198.6</v>
      </c>
      <c r="AA56" s="43">
        <v>0.5523665659617321</v>
      </c>
      <c r="AB56" s="12">
        <v>109.7</v>
      </c>
      <c r="AC56" s="31">
        <v>6.2</v>
      </c>
      <c r="AD56" s="28">
        <v>1</v>
      </c>
      <c r="AE56" s="48">
        <v>109.7</v>
      </c>
      <c r="AF56" s="31">
        <v>6.2</v>
      </c>
      <c r="AG56" s="156">
        <v>3</v>
      </c>
      <c r="AI56" s="166">
        <v>396.4</v>
      </c>
    </row>
    <row r="57" spans="1:35" ht="12.75">
      <c r="A57" s="155" t="s">
        <v>230</v>
      </c>
      <c r="B57" s="11" t="s">
        <v>7</v>
      </c>
      <c r="C57" s="11">
        <v>263</v>
      </c>
      <c r="D57" s="7" t="s">
        <v>231</v>
      </c>
      <c r="E57" s="30" t="s">
        <v>237</v>
      </c>
      <c r="F57" s="10" t="s">
        <v>29</v>
      </c>
      <c r="G57" s="198">
        <v>0.7</v>
      </c>
      <c r="H57" s="10" t="s">
        <v>34</v>
      </c>
      <c r="I57" s="28" t="s">
        <v>3</v>
      </c>
      <c r="J57" s="9">
        <v>3</v>
      </c>
      <c r="K57" s="8">
        <v>1868</v>
      </c>
      <c r="L57" s="8">
        <v>2614.7</v>
      </c>
      <c r="M57" s="8">
        <v>331.8</v>
      </c>
      <c r="N57" s="8">
        <v>7.9</v>
      </c>
      <c r="O57" s="8">
        <v>0</v>
      </c>
      <c r="P57" s="8">
        <v>0.7</v>
      </c>
      <c r="Q57" s="8">
        <v>0.55</v>
      </c>
      <c r="R57" s="8">
        <v>1</v>
      </c>
      <c r="S57" s="29">
        <v>0.04</v>
      </c>
      <c r="T57" s="191">
        <v>15.3</v>
      </c>
      <c r="U57" s="191">
        <v>7.4</v>
      </c>
      <c r="V57" s="195">
        <v>1</v>
      </c>
      <c r="W57" s="44">
        <v>123.5</v>
      </c>
      <c r="X57" s="196">
        <v>12.415536687991501</v>
      </c>
      <c r="Y57" s="7">
        <v>3</v>
      </c>
      <c r="Z57" s="27">
        <v>51.5</v>
      </c>
      <c r="AA57" s="43">
        <v>2.130097087378642</v>
      </c>
      <c r="AB57" s="12">
        <v>109.7</v>
      </c>
      <c r="AC57" s="31">
        <v>12.191226452297247</v>
      </c>
      <c r="AD57" s="28">
        <v>1</v>
      </c>
      <c r="AE57" s="48">
        <v>123.5</v>
      </c>
      <c r="AF57" s="31">
        <v>12.415536687991501</v>
      </c>
      <c r="AG57" s="156">
        <v>4.515536687991501</v>
      </c>
      <c r="AI57" s="166">
        <v>534</v>
      </c>
    </row>
    <row r="58" spans="1:35" ht="12.75">
      <c r="A58" s="155" t="s">
        <v>230</v>
      </c>
      <c r="B58" s="11" t="s">
        <v>7</v>
      </c>
      <c r="C58" s="11">
        <v>263</v>
      </c>
      <c r="D58" s="7" t="s">
        <v>231</v>
      </c>
      <c r="E58" s="30" t="s">
        <v>237</v>
      </c>
      <c r="F58" s="10" t="s">
        <v>29</v>
      </c>
      <c r="G58" s="198">
        <v>2.6</v>
      </c>
      <c r="H58" s="10" t="s">
        <v>35</v>
      </c>
      <c r="I58" s="28" t="s">
        <v>3</v>
      </c>
      <c r="J58" s="9">
        <v>3</v>
      </c>
      <c r="K58" s="8">
        <v>287</v>
      </c>
      <c r="L58" s="8">
        <v>304.2</v>
      </c>
      <c r="M58" s="8">
        <v>255</v>
      </c>
      <c r="N58" s="8">
        <v>1.2</v>
      </c>
      <c r="O58" s="8">
        <v>0</v>
      </c>
      <c r="P58" s="8">
        <v>0.9</v>
      </c>
      <c r="Q58" s="8">
        <v>0.55</v>
      </c>
      <c r="R58" s="8">
        <v>1</v>
      </c>
      <c r="S58" s="29">
        <v>0.15</v>
      </c>
      <c r="T58" s="191">
        <v>5.9</v>
      </c>
      <c r="U58" s="191">
        <v>4.7</v>
      </c>
      <c r="V58" s="195">
        <v>0</v>
      </c>
      <c r="W58" s="44">
        <v>255</v>
      </c>
      <c r="X58" s="196">
        <v>5.9</v>
      </c>
      <c r="Y58" s="7">
        <v>20</v>
      </c>
      <c r="Z58" s="27">
        <v>369.5</v>
      </c>
      <c r="AA58" s="43">
        <v>0.6901217861975643</v>
      </c>
      <c r="AB58" s="12">
        <v>255</v>
      </c>
      <c r="AC58" s="31">
        <v>5.9</v>
      </c>
      <c r="AD58" s="28">
        <v>1</v>
      </c>
      <c r="AE58" s="48">
        <v>255</v>
      </c>
      <c r="AF58" s="31">
        <v>5.9</v>
      </c>
      <c r="AG58" s="156">
        <v>4.7</v>
      </c>
      <c r="AI58" s="166">
        <v>772.3</v>
      </c>
    </row>
    <row r="59" spans="1:35" ht="12.75">
      <c r="A59" s="155" t="s">
        <v>238</v>
      </c>
      <c r="B59" s="11" t="s">
        <v>4</v>
      </c>
      <c r="C59" s="11">
        <v>67</v>
      </c>
      <c r="D59" s="7" t="s">
        <v>239</v>
      </c>
      <c r="E59" s="30" t="s">
        <v>240</v>
      </c>
      <c r="F59" s="10" t="s">
        <v>29</v>
      </c>
      <c r="G59" s="198">
        <v>2.5</v>
      </c>
      <c r="H59" s="10" t="s">
        <v>34</v>
      </c>
      <c r="I59" s="28" t="s">
        <v>3</v>
      </c>
      <c r="J59" s="9">
        <v>3</v>
      </c>
      <c r="K59" s="8">
        <v>207</v>
      </c>
      <c r="L59" s="8">
        <v>442.4</v>
      </c>
      <c r="M59" s="8">
        <v>217.2</v>
      </c>
      <c r="N59" s="8">
        <v>2</v>
      </c>
      <c r="O59" s="8">
        <v>0</v>
      </c>
      <c r="P59" s="8">
        <v>0.5</v>
      </c>
      <c r="Q59" s="8">
        <v>0.55</v>
      </c>
      <c r="R59" s="8">
        <v>1</v>
      </c>
      <c r="S59" s="29">
        <v>0.06</v>
      </c>
      <c r="T59" s="191">
        <v>5.4</v>
      </c>
      <c r="U59" s="191">
        <v>3.4</v>
      </c>
      <c r="V59" s="195">
        <v>0</v>
      </c>
      <c r="W59" s="44">
        <v>217.2</v>
      </c>
      <c r="X59" s="196">
        <v>5.4</v>
      </c>
      <c r="Y59" s="7">
        <v>1</v>
      </c>
      <c r="Z59" s="27">
        <v>281.6</v>
      </c>
      <c r="AA59" s="43">
        <v>0.7713068181818182</v>
      </c>
      <c r="AB59" s="12">
        <v>217.2</v>
      </c>
      <c r="AC59" s="31">
        <v>5.4</v>
      </c>
      <c r="AD59" s="28">
        <v>1</v>
      </c>
      <c r="AE59" s="48">
        <v>217.2</v>
      </c>
      <c r="AF59" s="31">
        <v>5.4</v>
      </c>
      <c r="AG59" s="156">
        <v>3.4</v>
      </c>
      <c r="AI59" s="166">
        <v>422</v>
      </c>
    </row>
    <row r="60" spans="1:35" ht="12.75">
      <c r="A60" s="155" t="s">
        <v>238</v>
      </c>
      <c r="B60" s="11" t="s">
        <v>4</v>
      </c>
      <c r="C60" s="11">
        <v>67</v>
      </c>
      <c r="D60" s="7" t="s">
        <v>239</v>
      </c>
      <c r="E60" s="30" t="s">
        <v>240</v>
      </c>
      <c r="F60" s="10" t="s">
        <v>29</v>
      </c>
      <c r="G60" s="198">
        <v>0</v>
      </c>
      <c r="H60" s="10" t="s">
        <v>35</v>
      </c>
      <c r="I60" s="28" t="s">
        <v>3</v>
      </c>
      <c r="J60" s="9">
        <v>3</v>
      </c>
      <c r="K60" s="8">
        <v>1169</v>
      </c>
      <c r="L60" s="8">
        <v>1887</v>
      </c>
      <c r="M60" s="8">
        <v>614.4</v>
      </c>
      <c r="N60" s="8">
        <v>3.1</v>
      </c>
      <c r="O60" s="8">
        <v>0</v>
      </c>
      <c r="P60" s="8">
        <v>0.6</v>
      </c>
      <c r="Q60" s="8">
        <v>0.55</v>
      </c>
      <c r="R60" s="8">
        <v>1</v>
      </c>
      <c r="S60" s="29">
        <v>0.06</v>
      </c>
      <c r="T60" s="191">
        <v>10</v>
      </c>
      <c r="U60" s="191">
        <v>6.9</v>
      </c>
      <c r="V60" s="195">
        <v>1</v>
      </c>
      <c r="W60" s="44">
        <v>409.6</v>
      </c>
      <c r="X60" s="196">
        <v>8.781352716918551</v>
      </c>
      <c r="Y60" s="7">
        <v>17</v>
      </c>
      <c r="Z60" s="27">
        <v>155.5</v>
      </c>
      <c r="AA60" s="43">
        <v>3.7382636655948542</v>
      </c>
      <c r="AB60" s="12">
        <v>581.3</v>
      </c>
      <c r="AC60" s="31">
        <v>9.704335294451608</v>
      </c>
      <c r="AD60" s="28">
        <v>1</v>
      </c>
      <c r="AE60" s="48">
        <v>409.6</v>
      </c>
      <c r="AF60" s="31">
        <v>8.781352716918551</v>
      </c>
      <c r="AG60" s="156">
        <v>5.681352716918552</v>
      </c>
      <c r="AI60" s="166">
        <v>600</v>
      </c>
    </row>
    <row r="61" spans="1:35" ht="12.75">
      <c r="A61" s="155" t="s">
        <v>241</v>
      </c>
      <c r="B61" s="11" t="s">
        <v>6</v>
      </c>
      <c r="C61" s="11">
        <v>176</v>
      </c>
      <c r="D61" s="7" t="s">
        <v>242</v>
      </c>
      <c r="E61" s="30" t="s">
        <v>243</v>
      </c>
      <c r="F61" s="10" t="s">
        <v>29</v>
      </c>
      <c r="G61" s="198">
        <v>18</v>
      </c>
      <c r="H61" s="10" t="s">
        <v>34</v>
      </c>
      <c r="I61" s="28" t="s">
        <v>3</v>
      </c>
      <c r="J61" s="9">
        <v>3</v>
      </c>
      <c r="K61" s="8">
        <v>4082</v>
      </c>
      <c r="L61" s="8">
        <v>5801.1</v>
      </c>
      <c r="M61" s="8">
        <v>952.9</v>
      </c>
      <c r="N61" s="8">
        <v>6.1</v>
      </c>
      <c r="O61" s="8">
        <v>0</v>
      </c>
      <c r="P61" s="8">
        <v>0.7</v>
      </c>
      <c r="Q61" s="8">
        <v>0.55</v>
      </c>
      <c r="R61" s="8">
        <v>1</v>
      </c>
      <c r="S61" s="29">
        <v>0.05</v>
      </c>
      <c r="T61" s="191">
        <v>16.9</v>
      </c>
      <c r="U61" s="191">
        <v>10.8</v>
      </c>
      <c r="V61" s="195">
        <v>1</v>
      </c>
      <c r="W61" s="44">
        <v>785.8</v>
      </c>
      <c r="X61" s="196">
        <v>15.99423966229539</v>
      </c>
      <c r="Y61" s="7">
        <v>11</v>
      </c>
      <c r="Z61" s="27">
        <v>100.3</v>
      </c>
      <c r="AA61" s="43">
        <v>10.128614157527418</v>
      </c>
      <c r="AB61" s="12">
        <v>1015.9</v>
      </c>
      <c r="AC61" s="31">
        <v>17.149539231901052</v>
      </c>
      <c r="AD61" s="28">
        <v>1</v>
      </c>
      <c r="AE61" s="48">
        <v>785.8</v>
      </c>
      <c r="AF61" s="31">
        <v>15.99423966229539</v>
      </c>
      <c r="AG61" s="156">
        <v>9.89423966229539</v>
      </c>
      <c r="AI61" s="166">
        <v>1106</v>
      </c>
    </row>
    <row r="62" spans="1:35" ht="12.75">
      <c r="A62" s="155" t="s">
        <v>241</v>
      </c>
      <c r="B62" s="11" t="s">
        <v>6</v>
      </c>
      <c r="C62" s="11">
        <v>176</v>
      </c>
      <c r="D62" s="7" t="s">
        <v>242</v>
      </c>
      <c r="E62" s="30" t="s">
        <v>243</v>
      </c>
      <c r="F62" s="10" t="s">
        <v>29</v>
      </c>
      <c r="G62" s="198">
        <v>3.2</v>
      </c>
      <c r="H62" s="10" t="s">
        <v>35</v>
      </c>
      <c r="I62" s="28" t="s">
        <v>3</v>
      </c>
      <c r="J62" s="9">
        <v>3</v>
      </c>
      <c r="K62" s="8">
        <v>2215</v>
      </c>
      <c r="L62" s="8">
        <v>3742.7</v>
      </c>
      <c r="M62" s="8">
        <v>929.9</v>
      </c>
      <c r="N62" s="8">
        <v>4</v>
      </c>
      <c r="O62" s="8">
        <v>0</v>
      </c>
      <c r="P62" s="8">
        <v>0.6</v>
      </c>
      <c r="Q62" s="8">
        <v>0.55</v>
      </c>
      <c r="R62" s="8">
        <v>1</v>
      </c>
      <c r="S62" s="29">
        <v>0.05</v>
      </c>
      <c r="T62" s="191">
        <v>12.6</v>
      </c>
      <c r="U62" s="191">
        <v>8.6</v>
      </c>
      <c r="V62" s="195">
        <v>1</v>
      </c>
      <c r="W62" s="44">
        <v>452.6</v>
      </c>
      <c r="X62" s="196">
        <v>10.136089714614208</v>
      </c>
      <c r="Y62" s="7">
        <v>15</v>
      </c>
      <c r="Z62" s="27">
        <v>88.09999999999991</v>
      </c>
      <c r="AA62" s="43">
        <v>5.939841089670829</v>
      </c>
      <c r="AB62" s="12">
        <v>523.2999999999995</v>
      </c>
      <c r="AC62" s="31">
        <v>10.531264324977723</v>
      </c>
      <c r="AD62" s="28">
        <v>1</v>
      </c>
      <c r="AE62" s="48">
        <v>452.6</v>
      </c>
      <c r="AF62" s="31">
        <v>10.136089714614208</v>
      </c>
      <c r="AG62" s="156">
        <v>6.136089714614208</v>
      </c>
      <c r="AI62" s="166">
        <v>1436</v>
      </c>
    </row>
    <row r="63" spans="1:35" ht="12.75">
      <c r="A63" s="155" t="s">
        <v>241</v>
      </c>
      <c r="B63" s="11" t="s">
        <v>4</v>
      </c>
      <c r="C63" s="11">
        <v>34</v>
      </c>
      <c r="D63" s="7" t="s">
        <v>175</v>
      </c>
      <c r="E63" s="30" t="s">
        <v>244</v>
      </c>
      <c r="F63" s="10" t="s">
        <v>29</v>
      </c>
      <c r="G63" s="198">
        <v>3</v>
      </c>
      <c r="H63" s="10" t="s">
        <v>34</v>
      </c>
      <c r="I63" s="28" t="s">
        <v>3</v>
      </c>
      <c r="J63" s="9">
        <v>3</v>
      </c>
      <c r="K63" s="8">
        <v>1256</v>
      </c>
      <c r="L63" s="8">
        <v>1223.4</v>
      </c>
      <c r="M63" s="8">
        <v>161.5</v>
      </c>
      <c r="N63" s="8">
        <v>7.6</v>
      </c>
      <c r="O63" s="8">
        <v>-18</v>
      </c>
      <c r="P63" s="8">
        <v>1</v>
      </c>
      <c r="Q63" s="8">
        <v>0.55</v>
      </c>
      <c r="R63" s="8">
        <v>0.97</v>
      </c>
      <c r="S63" s="29">
        <v>0.07</v>
      </c>
      <c r="T63" s="191">
        <v>14.1</v>
      </c>
      <c r="U63" s="191">
        <v>6.5</v>
      </c>
      <c r="V63" s="195">
        <v>1</v>
      </c>
      <c r="W63" s="44">
        <v>38.4</v>
      </c>
      <c r="X63" s="196">
        <v>11.247508053291567</v>
      </c>
      <c r="Y63" s="7">
        <v>2</v>
      </c>
      <c r="Z63" s="27">
        <v>51.7</v>
      </c>
      <c r="AA63" s="43">
        <v>1.7427466150870403</v>
      </c>
      <c r="AB63" s="12">
        <v>90.1</v>
      </c>
      <c r="AC63" s="31">
        <v>12.863389297945202</v>
      </c>
      <c r="AD63" s="28">
        <v>1</v>
      </c>
      <c r="AE63" s="48">
        <v>38.4</v>
      </c>
      <c r="AF63" s="31">
        <v>11.247508053291567</v>
      </c>
      <c r="AG63" s="156">
        <v>3.647508053291567</v>
      </c>
      <c r="AI63" s="166">
        <v>370</v>
      </c>
    </row>
    <row r="64" spans="1:35" ht="12.75">
      <c r="A64" s="155" t="s">
        <v>241</v>
      </c>
      <c r="B64" s="11" t="s">
        <v>4</v>
      </c>
      <c r="C64" s="11">
        <v>34</v>
      </c>
      <c r="D64" s="7" t="s">
        <v>175</v>
      </c>
      <c r="E64" s="30" t="s">
        <v>244</v>
      </c>
      <c r="F64" s="10" t="s">
        <v>29</v>
      </c>
      <c r="G64" s="198">
        <v>2.6</v>
      </c>
      <c r="H64" s="10" t="s">
        <v>35</v>
      </c>
      <c r="I64" s="28" t="s">
        <v>3</v>
      </c>
      <c r="J64" s="9">
        <v>3</v>
      </c>
      <c r="K64" s="8">
        <v>1685</v>
      </c>
      <c r="L64" s="8">
        <v>1295.5</v>
      </c>
      <c r="M64" s="8">
        <v>144.8</v>
      </c>
      <c r="N64" s="8">
        <v>8.9</v>
      </c>
      <c r="O64" s="8">
        <v>18</v>
      </c>
      <c r="P64" s="8">
        <v>1.3</v>
      </c>
      <c r="Q64" s="8">
        <v>0.55</v>
      </c>
      <c r="R64" s="8">
        <v>1.02</v>
      </c>
      <c r="S64" s="29">
        <v>0.08</v>
      </c>
      <c r="T64" s="191">
        <v>16.8</v>
      </c>
      <c r="U64" s="191">
        <v>7.9</v>
      </c>
      <c r="V64" s="195">
        <v>1</v>
      </c>
      <c r="W64" s="44">
        <v>55.10000000000008</v>
      </c>
      <c r="X64" s="196">
        <v>14.217666560547908</v>
      </c>
      <c r="Y64" s="7">
        <v>18</v>
      </c>
      <c r="Z64" s="27">
        <v>50</v>
      </c>
      <c r="AA64" s="43">
        <v>2.285999999999999</v>
      </c>
      <c r="AB64" s="12">
        <v>114.3</v>
      </c>
      <c r="AC64" s="31">
        <v>16.177559978150832</v>
      </c>
      <c r="AD64" s="28">
        <v>1</v>
      </c>
      <c r="AE64" s="48">
        <v>55.10000000000008</v>
      </c>
      <c r="AF64" s="31">
        <v>14.217666560547908</v>
      </c>
      <c r="AG64" s="156">
        <v>5.317666560547908</v>
      </c>
      <c r="AI64" s="166">
        <v>781</v>
      </c>
    </row>
    <row r="65" spans="1:35" ht="12.75">
      <c r="A65" s="155" t="s">
        <v>241</v>
      </c>
      <c r="B65" s="11" t="s">
        <v>7</v>
      </c>
      <c r="C65" s="11">
        <v>32</v>
      </c>
      <c r="D65" s="7" t="s">
        <v>242</v>
      </c>
      <c r="E65" s="30" t="s">
        <v>245</v>
      </c>
      <c r="F65" s="10" t="s">
        <v>29</v>
      </c>
      <c r="G65" s="198">
        <v>12.9</v>
      </c>
      <c r="H65" s="10" t="s">
        <v>34</v>
      </c>
      <c r="I65" s="28" t="s">
        <v>3</v>
      </c>
      <c r="J65" s="9">
        <v>3</v>
      </c>
      <c r="K65" s="8">
        <v>2811</v>
      </c>
      <c r="L65" s="8">
        <v>2981.2</v>
      </c>
      <c r="M65" s="8">
        <v>571.8</v>
      </c>
      <c r="N65" s="8">
        <v>5.2</v>
      </c>
      <c r="O65" s="8">
        <v>0</v>
      </c>
      <c r="P65" s="8">
        <v>0.9</v>
      </c>
      <c r="Q65" s="8">
        <v>0.55</v>
      </c>
      <c r="R65" s="8">
        <v>1</v>
      </c>
      <c r="S65" s="29">
        <v>0.07</v>
      </c>
      <c r="T65" s="191">
        <v>15.1</v>
      </c>
      <c r="U65" s="191">
        <v>9.9</v>
      </c>
      <c r="V65" s="195">
        <v>1</v>
      </c>
      <c r="W65" s="44">
        <v>342</v>
      </c>
      <c r="X65" s="196">
        <v>12.956244351587797</v>
      </c>
      <c r="Y65" s="7">
        <v>11</v>
      </c>
      <c r="Z65" s="27">
        <v>37</v>
      </c>
      <c r="AA65" s="43">
        <v>10.454054054054053</v>
      </c>
      <c r="AB65" s="12">
        <v>386.8</v>
      </c>
      <c r="AC65" s="31">
        <v>13.377855587527579</v>
      </c>
      <c r="AD65" s="28">
        <v>1</v>
      </c>
      <c r="AE65" s="48">
        <v>342</v>
      </c>
      <c r="AF65" s="31">
        <v>12.956244351587797</v>
      </c>
      <c r="AG65" s="156">
        <v>7.756244351587797</v>
      </c>
      <c r="AI65" s="166">
        <v>630</v>
      </c>
    </row>
    <row r="66" spans="1:35" ht="12.75">
      <c r="A66" s="155" t="s">
        <v>241</v>
      </c>
      <c r="B66" s="11" t="s">
        <v>7</v>
      </c>
      <c r="C66" s="11">
        <v>32</v>
      </c>
      <c r="D66" s="7" t="s">
        <v>242</v>
      </c>
      <c r="E66" s="30" t="s">
        <v>245</v>
      </c>
      <c r="F66" s="10" t="s">
        <v>29</v>
      </c>
      <c r="G66" s="198">
        <v>0</v>
      </c>
      <c r="H66" s="10" t="s">
        <v>35</v>
      </c>
      <c r="I66" s="28" t="s">
        <v>3</v>
      </c>
      <c r="J66" s="9">
        <v>3</v>
      </c>
      <c r="K66" s="8">
        <v>239</v>
      </c>
      <c r="L66" s="8">
        <v>355.9</v>
      </c>
      <c r="M66" s="8">
        <v>111.2</v>
      </c>
      <c r="N66" s="8">
        <v>3.2</v>
      </c>
      <c r="O66" s="8">
        <v>0</v>
      </c>
      <c r="P66" s="8">
        <v>0.7</v>
      </c>
      <c r="Q66" s="8">
        <v>0.55</v>
      </c>
      <c r="R66" s="8">
        <v>1</v>
      </c>
      <c r="S66" s="29">
        <v>0.07</v>
      </c>
      <c r="T66" s="191">
        <v>6.7</v>
      </c>
      <c r="U66" s="191">
        <v>3.5</v>
      </c>
      <c r="V66" s="195">
        <v>0</v>
      </c>
      <c r="W66" s="44">
        <v>111.2</v>
      </c>
      <c r="X66" s="196">
        <v>6.7</v>
      </c>
      <c r="Y66" s="7">
        <v>20</v>
      </c>
      <c r="Z66" s="27">
        <v>118.6</v>
      </c>
      <c r="AA66" s="43">
        <v>0.9376053962900508</v>
      </c>
      <c r="AB66" s="12">
        <v>111.2</v>
      </c>
      <c r="AC66" s="31">
        <v>6.7</v>
      </c>
      <c r="AD66" s="28">
        <v>1</v>
      </c>
      <c r="AE66" s="48">
        <v>111.2</v>
      </c>
      <c r="AF66" s="31">
        <v>6.7</v>
      </c>
      <c r="AG66" s="156">
        <v>3.5</v>
      </c>
      <c r="AI66" s="166">
        <v>773</v>
      </c>
    </row>
    <row r="67" spans="1:35" ht="12.75">
      <c r="A67" s="155" t="s">
        <v>241</v>
      </c>
      <c r="B67" s="11" t="s">
        <v>7</v>
      </c>
      <c r="C67" s="11">
        <v>81</v>
      </c>
      <c r="D67" s="7" t="s">
        <v>231</v>
      </c>
      <c r="E67" s="30" t="s">
        <v>246</v>
      </c>
      <c r="F67" s="10" t="s">
        <v>29</v>
      </c>
      <c r="G67" s="198">
        <v>13.7</v>
      </c>
      <c r="H67" s="10" t="s">
        <v>35</v>
      </c>
      <c r="I67" s="28" t="s">
        <v>3</v>
      </c>
      <c r="J67" s="9">
        <v>3</v>
      </c>
      <c r="K67" s="8">
        <v>7624</v>
      </c>
      <c r="L67" s="8">
        <v>6367.2</v>
      </c>
      <c r="M67" s="8">
        <v>606.4</v>
      </c>
      <c r="N67" s="8">
        <v>10.5</v>
      </c>
      <c r="O67" s="8">
        <v>0</v>
      </c>
      <c r="P67" s="8">
        <v>1.2</v>
      </c>
      <c r="Q67" s="8">
        <v>0.55</v>
      </c>
      <c r="R67" s="8">
        <v>1</v>
      </c>
      <c r="S67" s="29">
        <v>0.07</v>
      </c>
      <c r="T67" s="191">
        <v>24.7</v>
      </c>
      <c r="U67" s="191">
        <v>14.2</v>
      </c>
      <c r="V67" s="195">
        <v>1</v>
      </c>
      <c r="W67" s="44">
        <v>397.9</v>
      </c>
      <c r="X67" s="196">
        <v>22.85603259803368</v>
      </c>
      <c r="Y67" s="7">
        <v>15</v>
      </c>
      <c r="Z67" s="27">
        <v>111.1</v>
      </c>
      <c r="AA67" s="43">
        <v>5.277227722772276</v>
      </c>
      <c r="AB67" s="12">
        <v>586.3</v>
      </c>
      <c r="AC67" s="31">
        <v>25.097141100401814</v>
      </c>
      <c r="AD67" s="28">
        <v>1</v>
      </c>
      <c r="AE67" s="48">
        <v>397.9</v>
      </c>
      <c r="AF67" s="31">
        <v>22.85603259803368</v>
      </c>
      <c r="AG67" s="156">
        <v>12.356032598033678</v>
      </c>
      <c r="AI67" s="166">
        <v>527</v>
      </c>
    </row>
    <row r="68" spans="1:35" ht="12.75">
      <c r="A68" s="155" t="s">
        <v>241</v>
      </c>
      <c r="B68" s="11" t="s">
        <v>7</v>
      </c>
      <c r="C68" s="11">
        <v>299</v>
      </c>
      <c r="D68" s="7" t="s">
        <v>247</v>
      </c>
      <c r="E68" s="30" t="s">
        <v>248</v>
      </c>
      <c r="F68" s="10" t="s">
        <v>29</v>
      </c>
      <c r="G68" s="198">
        <v>6.7</v>
      </c>
      <c r="H68" s="10" t="s">
        <v>34</v>
      </c>
      <c r="I68" s="28" t="s">
        <v>3</v>
      </c>
      <c r="J68" s="9">
        <v>3</v>
      </c>
      <c r="K68" s="8">
        <v>2976</v>
      </c>
      <c r="L68" s="8">
        <v>1745.9</v>
      </c>
      <c r="M68" s="8">
        <v>440.5</v>
      </c>
      <c r="N68" s="8">
        <v>4</v>
      </c>
      <c r="O68" s="8">
        <v>-6</v>
      </c>
      <c r="P68" s="8">
        <v>1.7</v>
      </c>
      <c r="Q68" s="8">
        <v>0.55</v>
      </c>
      <c r="R68" s="8">
        <v>0.99</v>
      </c>
      <c r="S68" s="29">
        <v>0.15</v>
      </c>
      <c r="T68" s="191">
        <v>15.7</v>
      </c>
      <c r="U68" s="191">
        <v>11.7</v>
      </c>
      <c r="V68" s="195">
        <v>1</v>
      </c>
      <c r="W68" s="44">
        <v>343.4</v>
      </c>
      <c r="X68" s="196">
        <v>14.54405662165598</v>
      </c>
      <c r="Y68" s="7">
        <v>12</v>
      </c>
      <c r="Z68" s="27">
        <v>49.7</v>
      </c>
      <c r="AA68" s="43">
        <v>11.708249496981892</v>
      </c>
      <c r="AB68" s="12">
        <v>581.9000000000005</v>
      </c>
      <c r="AC68" s="31">
        <v>17.228128283616776</v>
      </c>
      <c r="AD68" s="28">
        <v>1</v>
      </c>
      <c r="AE68" s="48">
        <v>343.4</v>
      </c>
      <c r="AF68" s="31">
        <v>14.54405662165598</v>
      </c>
      <c r="AG68" s="156">
        <v>10.54405662165598</v>
      </c>
      <c r="AI68" s="166">
        <v>451.6</v>
      </c>
    </row>
    <row r="69" spans="1:35" ht="12.75">
      <c r="A69" s="155" t="s">
        <v>241</v>
      </c>
      <c r="B69" s="11" t="s">
        <v>7</v>
      </c>
      <c r="C69" s="11">
        <v>299</v>
      </c>
      <c r="D69" s="7" t="s">
        <v>247</v>
      </c>
      <c r="E69" s="30" t="s">
        <v>248</v>
      </c>
      <c r="F69" s="10" t="s">
        <v>29</v>
      </c>
      <c r="G69" s="198">
        <v>9.7</v>
      </c>
      <c r="H69" s="10" t="s">
        <v>35</v>
      </c>
      <c r="I69" s="28" t="s">
        <v>3</v>
      </c>
      <c r="J69" s="9">
        <v>3</v>
      </c>
      <c r="K69" s="8">
        <v>430</v>
      </c>
      <c r="L69" s="8">
        <v>1318.9</v>
      </c>
      <c r="M69" s="8">
        <v>408.5</v>
      </c>
      <c r="N69" s="8">
        <v>3.2</v>
      </c>
      <c r="O69" s="8">
        <v>6</v>
      </c>
      <c r="P69" s="8">
        <v>0.3</v>
      </c>
      <c r="Q69" s="8">
        <v>0.55</v>
      </c>
      <c r="R69" s="8">
        <v>1.01</v>
      </c>
      <c r="S69" s="29">
        <v>0.03</v>
      </c>
      <c r="T69" s="191">
        <v>7.2</v>
      </c>
      <c r="U69" s="191">
        <v>4</v>
      </c>
      <c r="V69" s="195">
        <v>1</v>
      </c>
      <c r="W69" s="44">
        <v>120.7</v>
      </c>
      <c r="X69" s="196">
        <v>5.463724127033581</v>
      </c>
      <c r="Y69" s="7">
        <v>19</v>
      </c>
      <c r="Z69" s="27">
        <v>126.9</v>
      </c>
      <c r="AA69" s="43">
        <v>1.9511426319936955</v>
      </c>
      <c r="AB69" s="12">
        <v>247.6</v>
      </c>
      <c r="AC69" s="31">
        <v>6.2832032055597935</v>
      </c>
      <c r="AD69" s="28">
        <v>1</v>
      </c>
      <c r="AE69" s="48">
        <v>120.7</v>
      </c>
      <c r="AF69" s="31">
        <v>5.463724127033581</v>
      </c>
      <c r="AG69" s="156">
        <v>2.263724127033581</v>
      </c>
      <c r="AI69" s="166">
        <v>562.2</v>
      </c>
    </row>
    <row r="70" spans="1:35" ht="12.75">
      <c r="A70" s="155" t="s">
        <v>249</v>
      </c>
      <c r="B70" s="11" t="s">
        <v>4</v>
      </c>
      <c r="C70" s="11">
        <v>11</v>
      </c>
      <c r="D70" s="7" t="s">
        <v>250</v>
      </c>
      <c r="E70" s="30" t="s">
        <v>251</v>
      </c>
      <c r="F70" s="10" t="s">
        <v>29</v>
      </c>
      <c r="G70" s="198">
        <v>0.8</v>
      </c>
      <c r="H70" s="10" t="s">
        <v>34</v>
      </c>
      <c r="I70" s="28" t="s">
        <v>3</v>
      </c>
      <c r="J70" s="9">
        <v>3</v>
      </c>
      <c r="K70" s="8">
        <v>678</v>
      </c>
      <c r="L70" s="8">
        <v>851.1</v>
      </c>
      <c r="M70" s="8">
        <v>217.7</v>
      </c>
      <c r="N70" s="8">
        <v>3.9</v>
      </c>
      <c r="O70" s="8">
        <v>-20</v>
      </c>
      <c r="P70" s="8">
        <v>0.8</v>
      </c>
      <c r="Q70" s="8">
        <v>0.55</v>
      </c>
      <c r="R70" s="8">
        <v>0.97</v>
      </c>
      <c r="S70" s="29">
        <v>0.07</v>
      </c>
      <c r="T70" s="191">
        <v>9.2</v>
      </c>
      <c r="U70" s="191">
        <v>5.3</v>
      </c>
      <c r="V70" s="195">
        <v>1</v>
      </c>
      <c r="W70" s="44">
        <v>148</v>
      </c>
      <c r="X70" s="196">
        <v>8.354402414338644</v>
      </c>
      <c r="Y70" s="7">
        <v>7</v>
      </c>
      <c r="Z70" s="27">
        <v>25.6</v>
      </c>
      <c r="AA70" s="43">
        <v>6.4296875</v>
      </c>
      <c r="AB70" s="12">
        <v>164.6</v>
      </c>
      <c r="AC70" s="31">
        <v>8.562745790099756</v>
      </c>
      <c r="AD70" s="28">
        <v>1</v>
      </c>
      <c r="AE70" s="48">
        <v>148</v>
      </c>
      <c r="AF70" s="31">
        <v>8.354402414338644</v>
      </c>
      <c r="AG70" s="156">
        <v>4.454402414338643</v>
      </c>
      <c r="AI70" s="166">
        <v>430</v>
      </c>
    </row>
    <row r="71" spans="1:35" ht="12.75">
      <c r="A71" s="155" t="s">
        <v>249</v>
      </c>
      <c r="B71" s="11" t="s">
        <v>4</v>
      </c>
      <c r="C71" s="11">
        <v>183</v>
      </c>
      <c r="D71" s="7" t="s">
        <v>252</v>
      </c>
      <c r="E71" s="30" t="s">
        <v>253</v>
      </c>
      <c r="F71" s="10" t="s">
        <v>29</v>
      </c>
      <c r="G71" s="198">
        <v>0</v>
      </c>
      <c r="H71" s="10" t="s">
        <v>34</v>
      </c>
      <c r="I71" s="28" t="s">
        <v>3</v>
      </c>
      <c r="J71" s="9">
        <v>3</v>
      </c>
      <c r="K71" s="8">
        <v>73</v>
      </c>
      <c r="L71" s="8">
        <v>86.9</v>
      </c>
      <c r="M71" s="8">
        <v>37</v>
      </c>
      <c r="N71" s="8">
        <v>2.3</v>
      </c>
      <c r="O71" s="8">
        <v>0</v>
      </c>
      <c r="P71" s="8">
        <v>0.8</v>
      </c>
      <c r="Q71" s="8">
        <v>0.55</v>
      </c>
      <c r="R71" s="8">
        <v>1</v>
      </c>
      <c r="S71" s="29">
        <v>0.1</v>
      </c>
      <c r="T71" s="191">
        <v>4.7</v>
      </c>
      <c r="U71" s="191">
        <v>2.4</v>
      </c>
      <c r="V71" s="195">
        <v>0</v>
      </c>
      <c r="W71" s="44">
        <v>37</v>
      </c>
      <c r="X71" s="196">
        <v>4.7</v>
      </c>
      <c r="Y71" s="7">
        <v>1</v>
      </c>
      <c r="Z71" s="27">
        <v>61.3</v>
      </c>
      <c r="AA71" s="43">
        <v>0.6035889070146818</v>
      </c>
      <c r="AB71" s="12">
        <v>37</v>
      </c>
      <c r="AC71" s="31">
        <v>4.7</v>
      </c>
      <c r="AD71" s="28">
        <v>1</v>
      </c>
      <c r="AE71" s="48">
        <v>37</v>
      </c>
      <c r="AF71" s="31">
        <v>4.7</v>
      </c>
      <c r="AG71" s="156">
        <v>2.4</v>
      </c>
      <c r="AI71" s="166">
        <v>104</v>
      </c>
    </row>
    <row r="72" spans="1:35" ht="12.75">
      <c r="A72" s="155" t="s">
        <v>254</v>
      </c>
      <c r="B72" s="11" t="s">
        <v>6</v>
      </c>
      <c r="C72" s="11">
        <v>321</v>
      </c>
      <c r="D72" s="7" t="s">
        <v>255</v>
      </c>
      <c r="E72" s="30" t="s">
        <v>256</v>
      </c>
      <c r="F72" s="10" t="s">
        <v>29</v>
      </c>
      <c r="G72" s="198">
        <v>2.6</v>
      </c>
      <c r="H72" s="10" t="s">
        <v>34</v>
      </c>
      <c r="I72" s="28" t="s">
        <v>3</v>
      </c>
      <c r="J72" s="9">
        <v>3</v>
      </c>
      <c r="K72" s="8">
        <v>1304</v>
      </c>
      <c r="L72" s="8">
        <v>2463.2</v>
      </c>
      <c r="M72" s="8">
        <v>756.7</v>
      </c>
      <c r="N72" s="8">
        <v>3.3</v>
      </c>
      <c r="O72" s="8">
        <v>15</v>
      </c>
      <c r="P72" s="8">
        <v>0.5</v>
      </c>
      <c r="Q72" s="8">
        <v>0.55</v>
      </c>
      <c r="R72" s="8">
        <v>1.02</v>
      </c>
      <c r="S72" s="29">
        <v>0.05</v>
      </c>
      <c r="T72" s="191">
        <v>10.3</v>
      </c>
      <c r="U72" s="191">
        <v>7</v>
      </c>
      <c r="V72" s="195">
        <v>1</v>
      </c>
      <c r="W72" s="44">
        <v>462.9</v>
      </c>
      <c r="X72" s="196">
        <v>8.96334285813639</v>
      </c>
      <c r="Y72" s="7">
        <v>8</v>
      </c>
      <c r="Z72" s="27">
        <v>89.40000000000009</v>
      </c>
      <c r="AA72" s="43">
        <v>7.192393736017897</v>
      </c>
      <c r="AB72" s="12">
        <v>643.0000000000007</v>
      </c>
      <c r="AC72" s="31">
        <v>9.822950534996403</v>
      </c>
      <c r="AD72" s="28">
        <v>1</v>
      </c>
      <c r="AE72" s="48">
        <v>462.9</v>
      </c>
      <c r="AF72" s="31">
        <v>8.96334285813639</v>
      </c>
      <c r="AG72" s="156">
        <v>5.66334285813639</v>
      </c>
      <c r="AI72" s="166">
        <v>990</v>
      </c>
    </row>
    <row r="73" spans="1:35" ht="12.75">
      <c r="A73" s="155" t="s">
        <v>257</v>
      </c>
      <c r="B73" s="11" t="s">
        <v>6</v>
      </c>
      <c r="C73" s="11">
        <v>378</v>
      </c>
      <c r="D73" s="7" t="s">
        <v>258</v>
      </c>
      <c r="E73" s="30" t="s">
        <v>259</v>
      </c>
      <c r="F73" s="10" t="s">
        <v>29</v>
      </c>
      <c r="G73" s="198">
        <v>2.8</v>
      </c>
      <c r="H73" s="10" t="s">
        <v>35</v>
      </c>
      <c r="I73" s="28" t="s">
        <v>3</v>
      </c>
      <c r="J73" s="9">
        <v>3</v>
      </c>
      <c r="K73" s="8">
        <v>33</v>
      </c>
      <c r="L73" s="8">
        <v>231</v>
      </c>
      <c r="M73" s="8">
        <v>115.3</v>
      </c>
      <c r="N73" s="8">
        <v>2</v>
      </c>
      <c r="O73" s="8">
        <v>-13</v>
      </c>
      <c r="P73" s="8">
        <v>0.1</v>
      </c>
      <c r="Q73" s="8">
        <v>0.55</v>
      </c>
      <c r="R73" s="8">
        <v>0.98</v>
      </c>
      <c r="S73" s="29">
        <v>0.02</v>
      </c>
      <c r="T73" s="191">
        <v>3.2</v>
      </c>
      <c r="U73" s="191">
        <v>1.2</v>
      </c>
      <c r="V73" s="195">
        <v>0</v>
      </c>
      <c r="W73" s="44">
        <v>115.3</v>
      </c>
      <c r="X73" s="196">
        <v>3.2</v>
      </c>
      <c r="Y73" s="7">
        <v>20</v>
      </c>
      <c r="Z73" s="27">
        <v>145.2</v>
      </c>
      <c r="AA73" s="43">
        <v>0.7940771349862259</v>
      </c>
      <c r="AB73" s="12">
        <v>115.3</v>
      </c>
      <c r="AC73" s="31">
        <v>3.2</v>
      </c>
      <c r="AD73" s="28">
        <v>1</v>
      </c>
      <c r="AE73" s="48">
        <v>115.3</v>
      </c>
      <c r="AF73" s="31">
        <v>3.2</v>
      </c>
      <c r="AG73" s="156">
        <v>1.2</v>
      </c>
      <c r="AI73" s="166">
        <v>838</v>
      </c>
    </row>
    <row r="74" spans="1:35" ht="12.75">
      <c r="A74" s="155" t="s">
        <v>257</v>
      </c>
      <c r="B74" s="11" t="s">
        <v>6</v>
      </c>
      <c r="C74" s="11">
        <v>378</v>
      </c>
      <c r="D74" s="7" t="s">
        <v>260</v>
      </c>
      <c r="E74" s="30" t="s">
        <v>261</v>
      </c>
      <c r="F74" s="10" t="s">
        <v>29</v>
      </c>
      <c r="G74" s="198">
        <v>3.1</v>
      </c>
      <c r="H74" s="10" t="s">
        <v>34</v>
      </c>
      <c r="I74" s="28" t="s">
        <v>3</v>
      </c>
      <c r="J74" s="9">
        <v>3</v>
      </c>
      <c r="K74" s="8">
        <v>383</v>
      </c>
      <c r="L74" s="8">
        <v>751.6</v>
      </c>
      <c r="M74" s="8">
        <v>355.1</v>
      </c>
      <c r="N74" s="8">
        <v>2.1</v>
      </c>
      <c r="O74" s="8">
        <v>0</v>
      </c>
      <c r="P74" s="8">
        <v>0.5</v>
      </c>
      <c r="Q74" s="8">
        <v>0.55</v>
      </c>
      <c r="R74" s="8">
        <v>1</v>
      </c>
      <c r="S74" s="29">
        <v>0.06</v>
      </c>
      <c r="T74" s="191">
        <v>6.5</v>
      </c>
      <c r="U74" s="191">
        <v>4.4</v>
      </c>
      <c r="V74" s="195">
        <v>0</v>
      </c>
      <c r="W74" s="44">
        <v>355.1</v>
      </c>
      <c r="X74" s="196">
        <v>6.5</v>
      </c>
      <c r="Y74" s="7">
        <v>1</v>
      </c>
      <c r="Z74" s="27">
        <v>366.4</v>
      </c>
      <c r="AA74" s="43">
        <v>0.9691593886462884</v>
      </c>
      <c r="AB74" s="12">
        <v>355.1</v>
      </c>
      <c r="AC74" s="31">
        <v>6.5</v>
      </c>
      <c r="AD74" s="28">
        <v>1</v>
      </c>
      <c r="AE74" s="48">
        <v>355.1</v>
      </c>
      <c r="AF74" s="31">
        <v>6.5</v>
      </c>
      <c r="AG74" s="156">
        <v>4.4</v>
      </c>
      <c r="AI74" s="166">
        <v>891</v>
      </c>
    </row>
    <row r="75" spans="1:35" ht="12.75">
      <c r="A75" s="155" t="s">
        <v>262</v>
      </c>
      <c r="B75" s="11" t="s">
        <v>6</v>
      </c>
      <c r="C75" s="11">
        <v>29</v>
      </c>
      <c r="D75" s="7" t="s">
        <v>263</v>
      </c>
      <c r="E75" s="30" t="s">
        <v>264</v>
      </c>
      <c r="F75" s="10" t="s">
        <v>29</v>
      </c>
      <c r="G75" s="198">
        <v>0</v>
      </c>
      <c r="H75" s="10" t="s">
        <v>34</v>
      </c>
      <c r="I75" s="28" t="s">
        <v>3</v>
      </c>
      <c r="J75" s="9">
        <v>3</v>
      </c>
      <c r="K75" s="8">
        <v>386</v>
      </c>
      <c r="L75" s="8">
        <v>418.5</v>
      </c>
      <c r="M75" s="8">
        <v>63.3</v>
      </c>
      <c r="N75" s="8">
        <v>6.6</v>
      </c>
      <c r="O75" s="8">
        <v>0</v>
      </c>
      <c r="P75" s="8">
        <v>0.9</v>
      </c>
      <c r="Q75" s="8">
        <v>0.55</v>
      </c>
      <c r="R75" s="8">
        <v>1</v>
      </c>
      <c r="S75" s="29">
        <v>0.06</v>
      </c>
      <c r="T75" s="191">
        <v>10.7</v>
      </c>
      <c r="U75" s="191">
        <v>4.1</v>
      </c>
      <c r="V75" s="195">
        <v>0</v>
      </c>
      <c r="W75" s="44">
        <v>63.3</v>
      </c>
      <c r="X75" s="196">
        <v>10.7</v>
      </c>
      <c r="Y75" s="7">
        <v>2</v>
      </c>
      <c r="Z75" s="27">
        <v>31.5</v>
      </c>
      <c r="AA75" s="43">
        <v>1.1206349206349207</v>
      </c>
      <c r="AB75" s="12">
        <v>35.3</v>
      </c>
      <c r="AC75" s="31">
        <v>9.64609873307067</v>
      </c>
      <c r="AD75" s="28">
        <v>2</v>
      </c>
      <c r="AE75" s="48">
        <v>35.3</v>
      </c>
      <c r="AF75" s="31">
        <v>9.64609873307067</v>
      </c>
      <c r="AG75" s="156">
        <v>3.0460987330706697</v>
      </c>
      <c r="AI75" s="166">
        <v>123</v>
      </c>
    </row>
    <row r="76" spans="1:35" ht="12.75">
      <c r="A76" s="155" t="s">
        <v>262</v>
      </c>
      <c r="B76" s="11" t="s">
        <v>6</v>
      </c>
      <c r="C76" s="11">
        <v>29</v>
      </c>
      <c r="D76" s="7" t="s">
        <v>263</v>
      </c>
      <c r="E76" s="30" t="s">
        <v>264</v>
      </c>
      <c r="F76" s="10" t="s">
        <v>29</v>
      </c>
      <c r="G76" s="198">
        <v>0.4</v>
      </c>
      <c r="H76" s="10" t="s">
        <v>35</v>
      </c>
      <c r="I76" s="28" t="s">
        <v>3</v>
      </c>
      <c r="J76" s="9">
        <v>3</v>
      </c>
      <c r="K76" s="8">
        <v>1455</v>
      </c>
      <c r="L76" s="8">
        <v>1503.5</v>
      </c>
      <c r="M76" s="8">
        <v>219.4</v>
      </c>
      <c r="N76" s="8">
        <v>6.9</v>
      </c>
      <c r="O76" s="8">
        <v>0</v>
      </c>
      <c r="P76" s="8">
        <v>1</v>
      </c>
      <c r="Q76" s="8">
        <v>0.55</v>
      </c>
      <c r="R76" s="8">
        <v>1</v>
      </c>
      <c r="S76" s="29">
        <v>0.07</v>
      </c>
      <c r="T76" s="191">
        <v>14</v>
      </c>
      <c r="U76" s="191">
        <v>7.1</v>
      </c>
      <c r="V76" s="195">
        <v>1</v>
      </c>
      <c r="W76" s="44">
        <v>118.2</v>
      </c>
      <c r="X76" s="196">
        <v>12.671222893203186</v>
      </c>
      <c r="Y76" s="7">
        <v>16</v>
      </c>
      <c r="Z76" s="27">
        <v>41.5</v>
      </c>
      <c r="AA76" s="43">
        <v>4.13012048192771</v>
      </c>
      <c r="AB76" s="12">
        <v>171.4</v>
      </c>
      <c r="AC76" s="31">
        <v>13.671220934356233</v>
      </c>
      <c r="AD76" s="28">
        <v>1</v>
      </c>
      <c r="AE76" s="48">
        <v>118.2</v>
      </c>
      <c r="AF76" s="31">
        <v>12.671222893203186</v>
      </c>
      <c r="AG76" s="156">
        <v>5.771222893203186</v>
      </c>
      <c r="AI76" s="166">
        <v>300</v>
      </c>
    </row>
    <row r="77" spans="1:35" ht="12.75">
      <c r="A77" s="155" t="s">
        <v>262</v>
      </c>
      <c r="B77" s="11" t="s">
        <v>4</v>
      </c>
      <c r="C77" s="11">
        <v>146</v>
      </c>
      <c r="D77" s="7" t="s">
        <v>231</v>
      </c>
      <c r="E77" s="30" t="s">
        <v>265</v>
      </c>
      <c r="F77" s="10" t="s">
        <v>29</v>
      </c>
      <c r="G77" s="198">
        <v>0</v>
      </c>
      <c r="H77" s="10" t="s">
        <v>34</v>
      </c>
      <c r="I77" s="28" t="s">
        <v>3</v>
      </c>
      <c r="J77" s="9">
        <v>3</v>
      </c>
      <c r="K77" s="8">
        <v>877</v>
      </c>
      <c r="L77" s="8">
        <v>806.5</v>
      </c>
      <c r="M77" s="8">
        <v>187.3</v>
      </c>
      <c r="N77" s="8">
        <v>4.3</v>
      </c>
      <c r="O77" s="8">
        <v>0</v>
      </c>
      <c r="P77" s="8">
        <v>1.1</v>
      </c>
      <c r="Q77" s="8">
        <v>0.55</v>
      </c>
      <c r="R77" s="8">
        <v>1</v>
      </c>
      <c r="S77" s="29">
        <v>0.09</v>
      </c>
      <c r="T77" s="191">
        <v>10.7</v>
      </c>
      <c r="U77" s="191">
        <v>6.4</v>
      </c>
      <c r="V77" s="195">
        <v>1</v>
      </c>
      <c r="W77" s="44">
        <v>65.2000000000001</v>
      </c>
      <c r="X77" s="196">
        <v>8.278139087664172</v>
      </c>
      <c r="Y77" s="7">
        <v>2</v>
      </c>
      <c r="Z77" s="27">
        <v>72</v>
      </c>
      <c r="AA77" s="43">
        <v>1.9055555555555563</v>
      </c>
      <c r="AB77" s="12">
        <v>137.2</v>
      </c>
      <c r="AC77" s="31">
        <v>9.77792100306212</v>
      </c>
      <c r="AD77" s="28">
        <v>1</v>
      </c>
      <c r="AE77" s="48">
        <v>65.2000000000001</v>
      </c>
      <c r="AF77" s="31">
        <v>8.278139087664172</v>
      </c>
      <c r="AG77" s="156">
        <v>3.9781390876641725</v>
      </c>
      <c r="AI77" s="166">
        <v>1034</v>
      </c>
    </row>
    <row r="78" spans="1:35" ht="12.75">
      <c r="A78" s="155" t="s">
        <v>262</v>
      </c>
      <c r="B78" s="11" t="s">
        <v>4</v>
      </c>
      <c r="C78" s="11">
        <v>146</v>
      </c>
      <c r="D78" s="7" t="s">
        <v>231</v>
      </c>
      <c r="E78" s="30" t="s">
        <v>265</v>
      </c>
      <c r="F78" s="10" t="s">
        <v>29</v>
      </c>
      <c r="G78" s="198">
        <v>3.1</v>
      </c>
      <c r="H78" s="10" t="s">
        <v>35</v>
      </c>
      <c r="I78" s="28" t="s">
        <v>3</v>
      </c>
      <c r="J78" s="9">
        <v>3</v>
      </c>
      <c r="K78" s="8">
        <v>733</v>
      </c>
      <c r="L78" s="8">
        <v>598.2</v>
      </c>
      <c r="M78" s="8">
        <v>119</v>
      </c>
      <c r="N78" s="8">
        <v>5</v>
      </c>
      <c r="O78" s="8">
        <v>0</v>
      </c>
      <c r="P78" s="8">
        <v>1.2</v>
      </c>
      <c r="Q78" s="8">
        <v>0.55</v>
      </c>
      <c r="R78" s="8">
        <v>1</v>
      </c>
      <c r="S78" s="29">
        <v>0.1</v>
      </c>
      <c r="T78" s="191">
        <v>10.9</v>
      </c>
      <c r="U78" s="191">
        <v>5.9</v>
      </c>
      <c r="V78" s="195">
        <v>1</v>
      </c>
      <c r="W78" s="44">
        <v>22.8</v>
      </c>
      <c r="X78" s="196">
        <v>7.942479415546763</v>
      </c>
      <c r="Y78" s="7">
        <v>19</v>
      </c>
      <c r="Z78" s="27">
        <v>40.8</v>
      </c>
      <c r="AA78" s="43">
        <v>1.5588235294117643</v>
      </c>
      <c r="AB78" s="12">
        <v>63.59999999999991</v>
      </c>
      <c r="AC78" s="31">
        <v>9.573914150242372</v>
      </c>
      <c r="AD78" s="28">
        <v>1</v>
      </c>
      <c r="AE78" s="48">
        <v>22.8</v>
      </c>
      <c r="AF78" s="31">
        <v>7.942479415546763</v>
      </c>
      <c r="AG78" s="156">
        <v>2.942479415546763</v>
      </c>
      <c r="AI78" s="166">
        <v>1241</v>
      </c>
    </row>
    <row r="79" spans="1:35" ht="12.75">
      <c r="A79" s="155" t="s">
        <v>262</v>
      </c>
      <c r="B79" s="11" t="s">
        <v>4</v>
      </c>
      <c r="C79" s="11">
        <v>296</v>
      </c>
      <c r="D79" s="7" t="s">
        <v>231</v>
      </c>
      <c r="E79" s="30" t="s">
        <v>266</v>
      </c>
      <c r="F79" s="10" t="s">
        <v>29</v>
      </c>
      <c r="G79" s="198">
        <v>0.7</v>
      </c>
      <c r="H79" s="10" t="s">
        <v>34</v>
      </c>
      <c r="I79" s="28" t="s">
        <v>3</v>
      </c>
      <c r="J79" s="9">
        <v>3</v>
      </c>
      <c r="K79" s="8">
        <v>621</v>
      </c>
      <c r="L79" s="8">
        <v>509</v>
      </c>
      <c r="M79" s="8">
        <v>63.2</v>
      </c>
      <c r="N79" s="8">
        <v>8.1</v>
      </c>
      <c r="O79" s="8">
        <v>0</v>
      </c>
      <c r="P79" s="8">
        <v>1.2</v>
      </c>
      <c r="Q79" s="8">
        <v>0.55</v>
      </c>
      <c r="R79" s="8">
        <v>1</v>
      </c>
      <c r="S79" s="29">
        <v>0.08</v>
      </c>
      <c r="T79" s="191">
        <v>13.1</v>
      </c>
      <c r="U79" s="191">
        <v>5</v>
      </c>
      <c r="V79" s="195">
        <v>0</v>
      </c>
      <c r="W79" s="44">
        <v>63.2</v>
      </c>
      <c r="X79" s="196">
        <v>13.1</v>
      </c>
      <c r="Y79" s="7">
        <v>1</v>
      </c>
      <c r="Z79" s="27">
        <v>72.1</v>
      </c>
      <c r="AA79" s="43">
        <v>0.8765603328710124</v>
      </c>
      <c r="AB79" s="12">
        <v>63.2</v>
      </c>
      <c r="AC79" s="31">
        <v>13.1</v>
      </c>
      <c r="AD79" s="28">
        <v>1</v>
      </c>
      <c r="AE79" s="48">
        <v>63.2</v>
      </c>
      <c r="AF79" s="31">
        <v>13.1</v>
      </c>
      <c r="AG79" s="156">
        <v>5</v>
      </c>
      <c r="AI79" s="166">
        <v>207</v>
      </c>
    </row>
    <row r="80" spans="1:35" ht="12.75">
      <c r="A80" s="155" t="s">
        <v>262</v>
      </c>
      <c r="B80" s="11" t="s">
        <v>4</v>
      </c>
      <c r="C80" s="11">
        <v>296</v>
      </c>
      <c r="D80" s="7" t="s">
        <v>231</v>
      </c>
      <c r="E80" s="30" t="s">
        <v>266</v>
      </c>
      <c r="F80" s="10" t="s">
        <v>29</v>
      </c>
      <c r="G80" s="198">
        <v>1.1</v>
      </c>
      <c r="H80" s="10" t="s">
        <v>35</v>
      </c>
      <c r="I80" s="28" t="s">
        <v>3</v>
      </c>
      <c r="J80" s="9">
        <v>3</v>
      </c>
      <c r="K80" s="8">
        <v>2013</v>
      </c>
      <c r="L80" s="8">
        <v>1301.7</v>
      </c>
      <c r="M80" s="8">
        <v>121.9</v>
      </c>
      <c r="N80" s="8">
        <v>10.7</v>
      </c>
      <c r="O80" s="8">
        <v>0</v>
      </c>
      <c r="P80" s="8">
        <v>1.5</v>
      </c>
      <c r="Q80" s="8">
        <v>0.55</v>
      </c>
      <c r="R80" s="8">
        <v>1</v>
      </c>
      <c r="S80" s="29">
        <v>0.08</v>
      </c>
      <c r="T80" s="191">
        <v>19</v>
      </c>
      <c r="U80" s="191">
        <v>8.3</v>
      </c>
      <c r="V80" s="195">
        <v>1</v>
      </c>
      <c r="W80" s="44">
        <v>42.60000000000005</v>
      </c>
      <c r="X80" s="196">
        <v>15.88403971065353</v>
      </c>
      <c r="Y80" s="7">
        <v>18</v>
      </c>
      <c r="Z80" s="27">
        <v>30.3</v>
      </c>
      <c r="AA80" s="43">
        <v>2.297029702970297</v>
      </c>
      <c r="AB80" s="12">
        <v>69.6</v>
      </c>
      <c r="AC80" s="31">
        <v>17.102420066638388</v>
      </c>
      <c r="AD80" s="28">
        <v>1</v>
      </c>
      <c r="AE80" s="48">
        <v>42.60000000000005</v>
      </c>
      <c r="AF80" s="31">
        <v>15.88403971065353</v>
      </c>
      <c r="AG80" s="156">
        <v>5.184039710653531</v>
      </c>
      <c r="AI80" s="166">
        <v>380</v>
      </c>
    </row>
    <row r="81" spans="1:35" ht="12.75">
      <c r="A81" s="155" t="s">
        <v>262</v>
      </c>
      <c r="B81" s="11" t="s">
        <v>7</v>
      </c>
      <c r="C81" s="11">
        <v>62</v>
      </c>
      <c r="D81" s="7" t="s">
        <v>263</v>
      </c>
      <c r="E81" s="30" t="s">
        <v>267</v>
      </c>
      <c r="F81" s="10" t="s">
        <v>29</v>
      </c>
      <c r="G81" s="198">
        <v>0</v>
      </c>
      <c r="H81" s="10" t="s">
        <v>34</v>
      </c>
      <c r="I81" s="28" t="s">
        <v>3</v>
      </c>
      <c r="J81" s="9">
        <v>3</v>
      </c>
      <c r="K81" s="8">
        <v>370</v>
      </c>
      <c r="L81" s="8">
        <v>449.9</v>
      </c>
      <c r="M81" s="8">
        <v>114.4</v>
      </c>
      <c r="N81" s="8">
        <v>3.9</v>
      </c>
      <c r="O81" s="8">
        <v>-5</v>
      </c>
      <c r="P81" s="8">
        <v>0.8</v>
      </c>
      <c r="Q81" s="8">
        <v>0.55</v>
      </c>
      <c r="R81" s="8">
        <v>0.99</v>
      </c>
      <c r="S81" s="29">
        <v>0.07</v>
      </c>
      <c r="T81" s="191">
        <v>8.1</v>
      </c>
      <c r="U81" s="191">
        <v>4.2</v>
      </c>
      <c r="V81" s="195">
        <v>0</v>
      </c>
      <c r="W81" s="44">
        <v>114.4</v>
      </c>
      <c r="X81" s="196">
        <v>8.1</v>
      </c>
      <c r="Y81" s="7">
        <v>1</v>
      </c>
      <c r="Z81" s="27">
        <v>115.9</v>
      </c>
      <c r="AA81" s="43">
        <v>0.9870578084555651</v>
      </c>
      <c r="AB81" s="12">
        <v>114.4</v>
      </c>
      <c r="AC81" s="31">
        <v>8.1</v>
      </c>
      <c r="AD81" s="28">
        <v>1</v>
      </c>
      <c r="AE81" s="48">
        <v>114.4</v>
      </c>
      <c r="AF81" s="31">
        <v>8.1</v>
      </c>
      <c r="AG81" s="156">
        <v>4.2</v>
      </c>
      <c r="AI81" s="166">
        <v>279.6</v>
      </c>
    </row>
    <row r="82" spans="1:35" ht="12.75">
      <c r="A82" s="155" t="s">
        <v>262</v>
      </c>
      <c r="B82" s="11" t="s">
        <v>7</v>
      </c>
      <c r="C82" s="11">
        <v>62</v>
      </c>
      <c r="D82" s="7" t="s">
        <v>263</v>
      </c>
      <c r="E82" s="30" t="s">
        <v>267</v>
      </c>
      <c r="F82" s="10" t="s">
        <v>29</v>
      </c>
      <c r="G82" s="198">
        <v>0</v>
      </c>
      <c r="H82" s="10" t="s">
        <v>35</v>
      </c>
      <c r="I82" s="28" t="s">
        <v>3</v>
      </c>
      <c r="J82" s="9">
        <v>3</v>
      </c>
      <c r="K82" s="8">
        <v>134</v>
      </c>
      <c r="L82" s="8">
        <v>188.1</v>
      </c>
      <c r="M82" s="8">
        <v>36.9</v>
      </c>
      <c r="N82" s="8">
        <v>5.1</v>
      </c>
      <c r="O82" s="8">
        <v>5</v>
      </c>
      <c r="P82" s="8">
        <v>0.7</v>
      </c>
      <c r="Q82" s="8">
        <v>0.55</v>
      </c>
      <c r="R82" s="8">
        <v>1.01</v>
      </c>
      <c r="S82" s="29">
        <v>0.06</v>
      </c>
      <c r="T82" s="191">
        <v>7.7</v>
      </c>
      <c r="U82" s="191">
        <v>2.6</v>
      </c>
      <c r="V82" s="195">
        <v>0</v>
      </c>
      <c r="W82" s="44">
        <v>36.9</v>
      </c>
      <c r="X82" s="196">
        <v>7.7</v>
      </c>
      <c r="Y82" s="7">
        <v>20</v>
      </c>
      <c r="Z82" s="27">
        <v>75.2</v>
      </c>
      <c r="AA82" s="43">
        <v>0.4906914893617019</v>
      </c>
      <c r="AB82" s="12">
        <v>36.9</v>
      </c>
      <c r="AC82" s="31">
        <v>7.7</v>
      </c>
      <c r="AD82" s="28">
        <v>1</v>
      </c>
      <c r="AE82" s="48">
        <v>36.9</v>
      </c>
      <c r="AF82" s="31">
        <v>7.7</v>
      </c>
      <c r="AG82" s="156">
        <v>2.6</v>
      </c>
      <c r="AI82" s="166">
        <v>469.1</v>
      </c>
    </row>
    <row r="83" spans="1:35" ht="12.75">
      <c r="A83" s="155" t="s">
        <v>262</v>
      </c>
      <c r="B83" s="11" t="s">
        <v>7</v>
      </c>
      <c r="C83" s="11">
        <v>118</v>
      </c>
      <c r="D83" s="7" t="s">
        <v>231</v>
      </c>
      <c r="E83" s="30" t="s">
        <v>268</v>
      </c>
      <c r="F83" s="10" t="s">
        <v>29</v>
      </c>
      <c r="G83" s="198">
        <v>3.1</v>
      </c>
      <c r="H83" s="10" t="s">
        <v>35</v>
      </c>
      <c r="I83" s="28" t="s">
        <v>3</v>
      </c>
      <c r="J83" s="9">
        <v>3</v>
      </c>
      <c r="K83" s="8">
        <v>4711</v>
      </c>
      <c r="L83" s="8">
        <v>1492.6</v>
      </c>
      <c r="M83" s="8">
        <v>234.2</v>
      </c>
      <c r="N83" s="8">
        <v>6.4</v>
      </c>
      <c r="O83" s="8">
        <v>0</v>
      </c>
      <c r="P83" s="8">
        <v>3.2</v>
      </c>
      <c r="Q83" s="8">
        <v>0.55</v>
      </c>
      <c r="R83" s="8">
        <v>1</v>
      </c>
      <c r="S83" s="29">
        <v>0.22</v>
      </c>
      <c r="T83" s="191">
        <v>21.3</v>
      </c>
      <c r="U83" s="191">
        <v>14.9</v>
      </c>
      <c r="V83" s="195">
        <v>1</v>
      </c>
      <c r="W83" s="44">
        <v>143.2</v>
      </c>
      <c r="X83" s="196">
        <v>18.473813547657677</v>
      </c>
      <c r="Y83" s="7">
        <v>15</v>
      </c>
      <c r="Z83" s="27">
        <v>32.5</v>
      </c>
      <c r="AA83" s="43">
        <v>5.910769230769231</v>
      </c>
      <c r="AB83" s="12">
        <v>192.1</v>
      </c>
      <c r="AC83" s="31">
        <v>20.099532091489902</v>
      </c>
      <c r="AD83" s="28">
        <v>1</v>
      </c>
      <c r="AE83" s="48">
        <v>143.2</v>
      </c>
      <c r="AF83" s="31">
        <v>18.473813547657677</v>
      </c>
      <c r="AG83" s="156">
        <v>12.073813547657677</v>
      </c>
      <c r="AI83" s="166">
        <v>565</v>
      </c>
    </row>
    <row r="84" spans="1:35" ht="12.75">
      <c r="A84" s="155" t="s">
        <v>262</v>
      </c>
      <c r="B84" s="11" t="s">
        <v>7</v>
      </c>
      <c r="C84" s="11">
        <v>242</v>
      </c>
      <c r="D84" s="7" t="s">
        <v>263</v>
      </c>
      <c r="E84" s="30" t="s">
        <v>269</v>
      </c>
      <c r="F84" s="10" t="s">
        <v>29</v>
      </c>
      <c r="G84" s="198">
        <v>0.6</v>
      </c>
      <c r="H84" s="10" t="s">
        <v>34</v>
      </c>
      <c r="I84" s="28" t="s">
        <v>3</v>
      </c>
      <c r="J84" s="9">
        <v>3</v>
      </c>
      <c r="K84" s="8">
        <v>316</v>
      </c>
      <c r="L84" s="8">
        <v>416.2</v>
      </c>
      <c r="M84" s="8">
        <v>42.7</v>
      </c>
      <c r="N84" s="8">
        <v>9.7</v>
      </c>
      <c r="O84" s="8">
        <v>-10</v>
      </c>
      <c r="P84" s="8">
        <v>0.8</v>
      </c>
      <c r="Q84" s="8">
        <v>0.55</v>
      </c>
      <c r="R84" s="8">
        <v>0.98</v>
      </c>
      <c r="S84" s="29">
        <v>0.04</v>
      </c>
      <c r="T84" s="191">
        <v>13.1</v>
      </c>
      <c r="U84" s="191">
        <v>3.4</v>
      </c>
      <c r="V84" s="195">
        <v>0</v>
      </c>
      <c r="W84" s="44">
        <v>42.7</v>
      </c>
      <c r="X84" s="196">
        <v>13.1</v>
      </c>
      <c r="Y84" s="7">
        <v>1</v>
      </c>
      <c r="Z84" s="27">
        <v>50.1</v>
      </c>
      <c r="AA84" s="43">
        <v>0.8522954091816366</v>
      </c>
      <c r="AB84" s="12">
        <v>42.7</v>
      </c>
      <c r="AC84" s="31">
        <v>13.1</v>
      </c>
      <c r="AD84" s="28">
        <v>1</v>
      </c>
      <c r="AE84" s="48">
        <v>42.7</v>
      </c>
      <c r="AF84" s="31">
        <v>13.1</v>
      </c>
      <c r="AG84" s="156">
        <v>3.4</v>
      </c>
      <c r="AI84" s="166">
        <v>102</v>
      </c>
    </row>
    <row r="85" spans="1:35" ht="12.75">
      <c r="A85" s="155" t="s">
        <v>270</v>
      </c>
      <c r="B85" s="11" t="s">
        <v>4</v>
      </c>
      <c r="C85" s="11">
        <v>56</v>
      </c>
      <c r="D85" s="7" t="s">
        <v>231</v>
      </c>
      <c r="E85" s="30" t="s">
        <v>271</v>
      </c>
      <c r="F85" s="10" t="s">
        <v>29</v>
      </c>
      <c r="G85" s="198">
        <v>4.6</v>
      </c>
      <c r="H85" s="10" t="s">
        <v>34</v>
      </c>
      <c r="I85" s="28" t="s">
        <v>3</v>
      </c>
      <c r="J85" s="9">
        <v>3</v>
      </c>
      <c r="K85" s="8">
        <v>1929</v>
      </c>
      <c r="L85" s="8">
        <v>1652.4</v>
      </c>
      <c r="M85" s="8">
        <v>181.4</v>
      </c>
      <c r="N85" s="8">
        <v>9.1</v>
      </c>
      <c r="O85" s="8">
        <v>0</v>
      </c>
      <c r="P85" s="8">
        <v>1.2</v>
      </c>
      <c r="Q85" s="8">
        <v>0.55</v>
      </c>
      <c r="R85" s="8">
        <v>1</v>
      </c>
      <c r="S85" s="29">
        <v>0.07</v>
      </c>
      <c r="T85" s="191">
        <v>17.1</v>
      </c>
      <c r="U85" s="191">
        <v>8</v>
      </c>
      <c r="V85" s="195">
        <v>1</v>
      </c>
      <c r="W85" s="44">
        <v>57.4</v>
      </c>
      <c r="X85" s="196">
        <v>14.053179404577097</v>
      </c>
      <c r="Y85" s="7">
        <v>2</v>
      </c>
      <c r="Z85" s="27">
        <v>84.8</v>
      </c>
      <c r="AA85" s="43">
        <v>1.6768867924528301</v>
      </c>
      <c r="AB85" s="12">
        <v>142.2</v>
      </c>
      <c r="AC85" s="31">
        <v>16.41642240772231</v>
      </c>
      <c r="AD85" s="28">
        <v>1</v>
      </c>
      <c r="AE85" s="48">
        <v>57.4</v>
      </c>
      <c r="AF85" s="31">
        <v>14.053179404577097</v>
      </c>
      <c r="AG85" s="156">
        <v>4.953179404577098</v>
      </c>
      <c r="AI85" s="166">
        <v>204</v>
      </c>
    </row>
    <row r="86" spans="1:35" ht="12.75">
      <c r="A86" s="155" t="s">
        <v>270</v>
      </c>
      <c r="B86" s="11" t="s">
        <v>4</v>
      </c>
      <c r="C86" s="11">
        <v>56</v>
      </c>
      <c r="D86" s="7" t="s">
        <v>231</v>
      </c>
      <c r="E86" s="30" t="s">
        <v>271</v>
      </c>
      <c r="F86" s="10" t="s">
        <v>29</v>
      </c>
      <c r="G86" s="198">
        <v>1.4</v>
      </c>
      <c r="H86" s="10" t="s">
        <v>35</v>
      </c>
      <c r="I86" s="28" t="s">
        <v>3</v>
      </c>
      <c r="J86" s="9">
        <v>3</v>
      </c>
      <c r="K86" s="8">
        <v>3207</v>
      </c>
      <c r="L86" s="8">
        <v>2479.2</v>
      </c>
      <c r="M86" s="8">
        <v>231</v>
      </c>
      <c r="N86" s="8">
        <v>10.7</v>
      </c>
      <c r="O86" s="8">
        <v>0</v>
      </c>
      <c r="P86" s="8">
        <v>1.3</v>
      </c>
      <c r="Q86" s="8">
        <v>0.55</v>
      </c>
      <c r="R86" s="8">
        <v>1</v>
      </c>
      <c r="S86" s="29">
        <v>0.07</v>
      </c>
      <c r="T86" s="191">
        <v>20.6</v>
      </c>
      <c r="U86" s="191">
        <v>9.9</v>
      </c>
      <c r="V86" s="195">
        <v>1</v>
      </c>
      <c r="W86" s="44">
        <v>131.9</v>
      </c>
      <c r="X86" s="196">
        <v>18.468771832156463</v>
      </c>
      <c r="Y86" s="7">
        <v>18</v>
      </c>
      <c r="Z86" s="27">
        <v>75.9</v>
      </c>
      <c r="AA86" s="43">
        <v>2.770750988142293</v>
      </c>
      <c r="AB86" s="12">
        <v>210.3</v>
      </c>
      <c r="AC86" s="31">
        <v>20.194410209293288</v>
      </c>
      <c r="AD86" s="28">
        <v>1</v>
      </c>
      <c r="AE86" s="48">
        <v>131.9</v>
      </c>
      <c r="AF86" s="31">
        <v>18.468771832156463</v>
      </c>
      <c r="AG86" s="156">
        <v>7.768771832156464</v>
      </c>
      <c r="AI86" s="166">
        <v>811</v>
      </c>
    </row>
    <row r="87" spans="1:35" ht="12.75">
      <c r="A87" s="155" t="s">
        <v>270</v>
      </c>
      <c r="B87" s="11" t="s">
        <v>7</v>
      </c>
      <c r="C87" s="11">
        <v>22</v>
      </c>
      <c r="D87" s="7" t="s">
        <v>231</v>
      </c>
      <c r="E87" s="30" t="s">
        <v>272</v>
      </c>
      <c r="F87" s="10" t="s">
        <v>29</v>
      </c>
      <c r="G87" s="198">
        <v>1</v>
      </c>
      <c r="H87" s="10" t="s">
        <v>34</v>
      </c>
      <c r="I87" s="28" t="s">
        <v>3</v>
      </c>
      <c r="J87" s="9">
        <v>3</v>
      </c>
      <c r="K87" s="8">
        <v>1754</v>
      </c>
      <c r="L87" s="8">
        <v>1494.1</v>
      </c>
      <c r="M87" s="8">
        <v>222.1</v>
      </c>
      <c r="N87" s="8">
        <v>6.7</v>
      </c>
      <c r="O87" s="8">
        <v>6</v>
      </c>
      <c r="P87" s="8">
        <v>1.2</v>
      </c>
      <c r="Q87" s="8">
        <v>0.55</v>
      </c>
      <c r="R87" s="8">
        <v>1.01</v>
      </c>
      <c r="S87" s="29">
        <v>0.08</v>
      </c>
      <c r="T87" s="191">
        <v>14.9</v>
      </c>
      <c r="U87" s="191">
        <v>8.2</v>
      </c>
      <c r="V87" s="195">
        <v>1</v>
      </c>
      <c r="W87" s="44">
        <v>45.2</v>
      </c>
      <c r="X87" s="196">
        <v>10.81307829869731</v>
      </c>
      <c r="Y87" s="7">
        <v>2</v>
      </c>
      <c r="Z87" s="27">
        <v>82</v>
      </c>
      <c r="AA87" s="43">
        <v>1.5512195121951216</v>
      </c>
      <c r="AB87" s="12">
        <v>127.2</v>
      </c>
      <c r="AC87" s="31">
        <v>13.117810773264562</v>
      </c>
      <c r="AD87" s="28">
        <v>1</v>
      </c>
      <c r="AE87" s="48">
        <v>45.2</v>
      </c>
      <c r="AF87" s="31">
        <v>10.81307829869731</v>
      </c>
      <c r="AG87" s="156">
        <v>4.113078298697309</v>
      </c>
      <c r="AI87" s="166">
        <v>224.8</v>
      </c>
    </row>
    <row r="88" spans="1:35" ht="12.75">
      <c r="A88" s="155" t="s">
        <v>270</v>
      </c>
      <c r="B88" s="11" t="s">
        <v>7</v>
      </c>
      <c r="C88" s="11">
        <v>22</v>
      </c>
      <c r="D88" s="7" t="s">
        <v>231</v>
      </c>
      <c r="E88" s="30" t="s">
        <v>272</v>
      </c>
      <c r="F88" s="10" t="s">
        <v>29</v>
      </c>
      <c r="G88" s="198">
        <v>0</v>
      </c>
      <c r="H88" s="10" t="s">
        <v>35</v>
      </c>
      <c r="I88" s="28" t="s">
        <v>3</v>
      </c>
      <c r="J88" s="9">
        <v>3</v>
      </c>
      <c r="K88" s="8">
        <v>437</v>
      </c>
      <c r="L88" s="8">
        <v>473.3</v>
      </c>
      <c r="M88" s="8">
        <v>92.3</v>
      </c>
      <c r="N88" s="8">
        <v>5.1</v>
      </c>
      <c r="O88" s="8">
        <v>-6</v>
      </c>
      <c r="P88" s="8">
        <v>0.9</v>
      </c>
      <c r="Q88" s="8">
        <v>0.55</v>
      </c>
      <c r="R88" s="8">
        <v>0.99</v>
      </c>
      <c r="S88" s="29">
        <v>0.07</v>
      </c>
      <c r="T88" s="191">
        <v>9.5</v>
      </c>
      <c r="U88" s="191">
        <v>4.4</v>
      </c>
      <c r="V88" s="195">
        <v>0</v>
      </c>
      <c r="W88" s="44">
        <v>92.3</v>
      </c>
      <c r="X88" s="196">
        <v>9.5</v>
      </c>
      <c r="Y88" s="7">
        <v>20</v>
      </c>
      <c r="Z88" s="27">
        <v>136.7</v>
      </c>
      <c r="AA88" s="43">
        <v>0.6752011704462326</v>
      </c>
      <c r="AB88" s="12">
        <v>92.3</v>
      </c>
      <c r="AC88" s="31">
        <v>9.5</v>
      </c>
      <c r="AD88" s="28">
        <v>1</v>
      </c>
      <c r="AE88" s="48">
        <v>92.3</v>
      </c>
      <c r="AF88" s="31">
        <v>9.5</v>
      </c>
      <c r="AG88" s="156">
        <v>4.4</v>
      </c>
      <c r="AI88" s="166">
        <v>692.5</v>
      </c>
    </row>
    <row r="89" spans="1:35" ht="12.75">
      <c r="A89" s="155" t="s">
        <v>273</v>
      </c>
      <c r="B89" s="11" t="s">
        <v>4</v>
      </c>
      <c r="C89" s="11">
        <v>97</v>
      </c>
      <c r="D89" s="7" t="s">
        <v>274</v>
      </c>
      <c r="E89" s="30" t="s">
        <v>275</v>
      </c>
      <c r="F89" s="10" t="s">
        <v>29</v>
      </c>
      <c r="G89" s="198">
        <v>1.8</v>
      </c>
      <c r="H89" s="10" t="s">
        <v>34</v>
      </c>
      <c r="I89" s="28" t="s">
        <v>3</v>
      </c>
      <c r="J89" s="9">
        <v>3</v>
      </c>
      <c r="K89" s="8">
        <v>6908</v>
      </c>
      <c r="L89" s="8">
        <v>4141.4</v>
      </c>
      <c r="M89" s="8">
        <v>602.2</v>
      </c>
      <c r="N89" s="8">
        <v>6.9</v>
      </c>
      <c r="O89" s="8">
        <v>13</v>
      </c>
      <c r="P89" s="8">
        <v>1.7</v>
      </c>
      <c r="Q89" s="8">
        <v>0.55</v>
      </c>
      <c r="R89" s="8">
        <v>1.02</v>
      </c>
      <c r="S89" s="29">
        <v>0.11</v>
      </c>
      <c r="T89" s="191">
        <v>22.6</v>
      </c>
      <c r="U89" s="191">
        <v>15.7</v>
      </c>
      <c r="V89" s="195">
        <v>1</v>
      </c>
      <c r="W89" s="44">
        <v>457.6</v>
      </c>
      <c r="X89" s="196">
        <v>20.780056210664878</v>
      </c>
      <c r="Y89" s="7">
        <v>10</v>
      </c>
      <c r="Z89" s="27">
        <v>66.8</v>
      </c>
      <c r="AA89" s="43">
        <v>9.77694610778443</v>
      </c>
      <c r="AB89" s="12">
        <v>653.1</v>
      </c>
      <c r="AC89" s="31">
        <v>23.074225813244478</v>
      </c>
      <c r="AD89" s="28">
        <v>1</v>
      </c>
      <c r="AE89" s="48">
        <v>457.6</v>
      </c>
      <c r="AF89" s="31">
        <v>20.780056210664878</v>
      </c>
      <c r="AG89" s="156">
        <v>13.880056210664877</v>
      </c>
      <c r="AI89" s="166">
        <v>576</v>
      </c>
    </row>
    <row r="90" spans="1:35" ht="12.75">
      <c r="A90" s="155" t="s">
        <v>273</v>
      </c>
      <c r="B90" s="11" t="s">
        <v>4</v>
      </c>
      <c r="C90" s="11">
        <v>322</v>
      </c>
      <c r="D90" s="7" t="s">
        <v>187</v>
      </c>
      <c r="E90" s="30" t="s">
        <v>276</v>
      </c>
      <c r="F90" s="10" t="s">
        <v>29</v>
      </c>
      <c r="G90" s="198">
        <v>2</v>
      </c>
      <c r="H90" s="10" t="s">
        <v>34</v>
      </c>
      <c r="I90" s="28" t="s">
        <v>3</v>
      </c>
      <c r="J90" s="9">
        <v>3</v>
      </c>
      <c r="K90" s="8">
        <v>2791</v>
      </c>
      <c r="L90" s="8">
        <v>1615.1</v>
      </c>
      <c r="M90" s="8">
        <v>313.8</v>
      </c>
      <c r="N90" s="8">
        <v>5.1</v>
      </c>
      <c r="O90" s="8">
        <v>20</v>
      </c>
      <c r="P90" s="8">
        <v>1.7</v>
      </c>
      <c r="Q90" s="8">
        <v>0.55</v>
      </c>
      <c r="R90" s="8">
        <v>1.03</v>
      </c>
      <c r="S90" s="29">
        <v>0.13</v>
      </c>
      <c r="T90" s="191">
        <v>16.5</v>
      </c>
      <c r="U90" s="191">
        <v>11.4</v>
      </c>
      <c r="V90" s="195">
        <v>1</v>
      </c>
      <c r="W90" s="44">
        <v>263.6</v>
      </c>
      <c r="X90" s="196">
        <v>15.405112593169433</v>
      </c>
      <c r="Y90" s="7">
        <v>7</v>
      </c>
      <c r="Z90" s="27">
        <v>59.9</v>
      </c>
      <c r="AA90" s="43">
        <v>6.908180300500835</v>
      </c>
      <c r="AB90" s="12">
        <v>413.8</v>
      </c>
      <c r="AC90" s="31">
        <v>17.610253953443358</v>
      </c>
      <c r="AD90" s="28">
        <v>1</v>
      </c>
      <c r="AE90" s="48">
        <v>263.6</v>
      </c>
      <c r="AF90" s="31">
        <v>15.405112593169433</v>
      </c>
      <c r="AG90" s="156">
        <v>10.305112593169433</v>
      </c>
      <c r="AI90" s="166">
        <v>452.8</v>
      </c>
    </row>
    <row r="91" spans="1:35" ht="12.75">
      <c r="A91" s="155" t="s">
        <v>273</v>
      </c>
      <c r="B91" s="11" t="s">
        <v>4</v>
      </c>
      <c r="C91" s="11">
        <v>322</v>
      </c>
      <c r="D91" s="7" t="s">
        <v>187</v>
      </c>
      <c r="E91" s="30" t="s">
        <v>276</v>
      </c>
      <c r="F91" s="10" t="s">
        <v>29</v>
      </c>
      <c r="G91" s="198">
        <v>1.9</v>
      </c>
      <c r="H91" s="10" t="s">
        <v>35</v>
      </c>
      <c r="I91" s="28" t="s">
        <v>3</v>
      </c>
      <c r="J91" s="9">
        <v>3</v>
      </c>
      <c r="K91" s="8">
        <v>142</v>
      </c>
      <c r="L91" s="8">
        <v>111.2</v>
      </c>
      <c r="M91" s="8">
        <v>110.7</v>
      </c>
      <c r="N91" s="8">
        <v>1</v>
      </c>
      <c r="O91" s="8">
        <v>-20</v>
      </c>
      <c r="P91" s="8">
        <v>1.3</v>
      </c>
      <c r="Q91" s="8">
        <v>0.55</v>
      </c>
      <c r="R91" s="8">
        <v>0.97</v>
      </c>
      <c r="S91" s="29">
        <v>0.22</v>
      </c>
      <c r="T91" s="191">
        <v>4.7</v>
      </c>
      <c r="U91" s="191">
        <v>3.7</v>
      </c>
      <c r="V91" s="195">
        <v>0</v>
      </c>
      <c r="W91" s="44">
        <v>110.7</v>
      </c>
      <c r="X91" s="196">
        <v>4.7</v>
      </c>
      <c r="Y91" s="7">
        <v>20</v>
      </c>
      <c r="Z91" s="27">
        <v>161.4</v>
      </c>
      <c r="AA91" s="43">
        <v>0.6858736059479553</v>
      </c>
      <c r="AB91" s="12">
        <v>110.7</v>
      </c>
      <c r="AC91" s="31">
        <v>4.7</v>
      </c>
      <c r="AD91" s="28">
        <v>1</v>
      </c>
      <c r="AE91" s="48">
        <v>110.7</v>
      </c>
      <c r="AF91" s="31">
        <v>4.7</v>
      </c>
      <c r="AG91" s="156">
        <v>3.7</v>
      </c>
      <c r="AI91" s="166">
        <v>707</v>
      </c>
    </row>
    <row r="92" spans="1:35" ht="12.75">
      <c r="A92" s="155" t="s">
        <v>273</v>
      </c>
      <c r="B92" s="11" t="s">
        <v>4</v>
      </c>
      <c r="C92" s="11">
        <v>322</v>
      </c>
      <c r="D92" s="7" t="s">
        <v>277</v>
      </c>
      <c r="E92" s="30" t="s">
        <v>278</v>
      </c>
      <c r="F92" s="10" t="s">
        <v>29</v>
      </c>
      <c r="G92" s="198">
        <v>1.2</v>
      </c>
      <c r="H92" s="10" t="s">
        <v>34</v>
      </c>
      <c r="I92" s="28" t="s">
        <v>3</v>
      </c>
      <c r="J92" s="9">
        <v>3</v>
      </c>
      <c r="K92" s="8">
        <v>290</v>
      </c>
      <c r="L92" s="8">
        <v>329.3</v>
      </c>
      <c r="M92" s="8">
        <v>92.2</v>
      </c>
      <c r="N92" s="8">
        <v>3.6</v>
      </c>
      <c r="O92" s="8">
        <v>-7</v>
      </c>
      <c r="P92" s="8">
        <v>0.9</v>
      </c>
      <c r="Q92" s="8">
        <v>0.55</v>
      </c>
      <c r="R92" s="8">
        <v>0.99</v>
      </c>
      <c r="S92" s="29">
        <v>0.08</v>
      </c>
      <c r="T92" s="191">
        <v>7.5</v>
      </c>
      <c r="U92" s="191">
        <v>3.9</v>
      </c>
      <c r="V92" s="195">
        <v>0</v>
      </c>
      <c r="W92" s="44">
        <v>92.2</v>
      </c>
      <c r="X92" s="196">
        <v>7.5</v>
      </c>
      <c r="Y92" s="7">
        <v>2</v>
      </c>
      <c r="Z92" s="27">
        <v>49</v>
      </c>
      <c r="AA92" s="43">
        <v>1.4387755102040816</v>
      </c>
      <c r="AB92" s="12">
        <v>70.5</v>
      </c>
      <c r="AC92" s="31">
        <v>7.025487437106434</v>
      </c>
      <c r="AD92" s="28">
        <v>2</v>
      </c>
      <c r="AE92" s="48">
        <v>70.5</v>
      </c>
      <c r="AF92" s="31">
        <v>7.025487437106434</v>
      </c>
      <c r="AG92" s="156">
        <v>3.4254874371064337</v>
      </c>
      <c r="AI92" s="166">
        <v>207</v>
      </c>
    </row>
    <row r="93" spans="1:35" ht="12.75">
      <c r="A93" s="155" t="s">
        <v>273</v>
      </c>
      <c r="B93" s="11" t="s">
        <v>4</v>
      </c>
      <c r="C93" s="11">
        <v>322</v>
      </c>
      <c r="D93" s="7" t="s">
        <v>277</v>
      </c>
      <c r="E93" s="30" t="s">
        <v>278</v>
      </c>
      <c r="F93" s="10" t="s">
        <v>29</v>
      </c>
      <c r="G93" s="198">
        <v>2.5</v>
      </c>
      <c r="H93" s="10" t="s">
        <v>35</v>
      </c>
      <c r="I93" s="28" t="s">
        <v>3</v>
      </c>
      <c r="J93" s="9">
        <v>3</v>
      </c>
      <c r="K93" s="8">
        <v>2440</v>
      </c>
      <c r="L93" s="8">
        <v>2934</v>
      </c>
      <c r="M93" s="8">
        <v>545.3</v>
      </c>
      <c r="N93" s="8">
        <v>5.4</v>
      </c>
      <c r="O93" s="8">
        <v>7</v>
      </c>
      <c r="P93" s="8">
        <v>0.8</v>
      </c>
      <c r="Q93" s="8">
        <v>0.55</v>
      </c>
      <c r="R93" s="8">
        <v>1.01</v>
      </c>
      <c r="S93" s="29">
        <v>0.06</v>
      </c>
      <c r="T93" s="191">
        <v>14.5</v>
      </c>
      <c r="U93" s="191">
        <v>9.1</v>
      </c>
      <c r="V93" s="195">
        <v>1</v>
      </c>
      <c r="W93" s="44">
        <v>448.5</v>
      </c>
      <c r="X93" s="196">
        <v>13.586617107486914</v>
      </c>
      <c r="Y93" s="7">
        <v>8</v>
      </c>
      <c r="Z93" s="27">
        <v>52</v>
      </c>
      <c r="AA93" s="43">
        <v>12.788461538461538</v>
      </c>
      <c r="AB93" s="12">
        <v>665</v>
      </c>
      <c r="AC93" s="31">
        <v>15.097503249170222</v>
      </c>
      <c r="AD93" s="28">
        <v>1</v>
      </c>
      <c r="AE93" s="48">
        <v>448.5</v>
      </c>
      <c r="AF93" s="31">
        <v>13.586617107486914</v>
      </c>
      <c r="AG93" s="156">
        <v>8.186617107486914</v>
      </c>
      <c r="AI93" s="166">
        <v>320</v>
      </c>
    </row>
    <row r="94" spans="1:35" ht="12.75">
      <c r="A94" s="155" t="s">
        <v>273</v>
      </c>
      <c r="B94" s="11" t="s">
        <v>4</v>
      </c>
      <c r="C94" s="11">
        <v>557</v>
      </c>
      <c r="D94" s="7" t="s">
        <v>279</v>
      </c>
      <c r="E94" s="30" t="s">
        <v>280</v>
      </c>
      <c r="F94" s="10" t="s">
        <v>29</v>
      </c>
      <c r="G94" s="198">
        <v>3.1</v>
      </c>
      <c r="H94" s="10" t="s">
        <v>34</v>
      </c>
      <c r="I94" s="28" t="s">
        <v>3</v>
      </c>
      <c r="J94" s="9">
        <v>3</v>
      </c>
      <c r="K94" s="8">
        <v>903</v>
      </c>
      <c r="L94" s="8">
        <v>868.8</v>
      </c>
      <c r="M94" s="8">
        <v>112.3</v>
      </c>
      <c r="N94" s="8">
        <v>7.7</v>
      </c>
      <c r="O94" s="8">
        <v>-15</v>
      </c>
      <c r="P94" s="8">
        <v>1</v>
      </c>
      <c r="Q94" s="8">
        <v>0.55</v>
      </c>
      <c r="R94" s="8">
        <v>0.98</v>
      </c>
      <c r="S94" s="29">
        <v>0.07</v>
      </c>
      <c r="T94" s="191">
        <v>13.4</v>
      </c>
      <c r="U94" s="191">
        <v>5.7</v>
      </c>
      <c r="V94" s="195">
        <v>1</v>
      </c>
      <c r="W94" s="44">
        <v>25.2</v>
      </c>
      <c r="X94" s="196">
        <v>10.797607396716831</v>
      </c>
      <c r="Y94" s="7">
        <v>2</v>
      </c>
      <c r="Z94" s="27">
        <v>60</v>
      </c>
      <c r="AA94" s="43">
        <v>1.42</v>
      </c>
      <c r="AB94" s="12">
        <v>85.2</v>
      </c>
      <c r="AC94" s="31">
        <v>12.930138214060902</v>
      </c>
      <c r="AD94" s="28">
        <v>1</v>
      </c>
      <c r="AE94" s="48">
        <v>25.2</v>
      </c>
      <c r="AF94" s="31">
        <v>10.797607396716831</v>
      </c>
      <c r="AG94" s="156">
        <v>3.097607396716831</v>
      </c>
      <c r="AI94" s="166">
        <v>180</v>
      </c>
    </row>
    <row r="95" spans="1:35" ht="12.75">
      <c r="A95" s="155" t="s">
        <v>273</v>
      </c>
      <c r="B95" s="11" t="s">
        <v>7</v>
      </c>
      <c r="C95" s="11">
        <v>721</v>
      </c>
      <c r="D95" s="7" t="s">
        <v>281</v>
      </c>
      <c r="E95" s="30" t="s">
        <v>282</v>
      </c>
      <c r="F95" s="10" t="s">
        <v>29</v>
      </c>
      <c r="G95" s="198">
        <v>0.6</v>
      </c>
      <c r="H95" s="10" t="s">
        <v>34</v>
      </c>
      <c r="I95" s="28" t="s">
        <v>3</v>
      </c>
      <c r="J95" s="9">
        <v>3</v>
      </c>
      <c r="K95" s="8">
        <v>533</v>
      </c>
      <c r="L95" s="8">
        <v>818.6</v>
      </c>
      <c r="M95" s="8">
        <v>159.8</v>
      </c>
      <c r="N95" s="8">
        <v>5.1</v>
      </c>
      <c r="O95" s="8">
        <v>0</v>
      </c>
      <c r="P95" s="8">
        <v>0.7</v>
      </c>
      <c r="Q95" s="8">
        <v>0.55</v>
      </c>
      <c r="R95" s="8">
        <v>1</v>
      </c>
      <c r="S95" s="29">
        <v>0.05</v>
      </c>
      <c r="T95" s="38">
        <v>9.7</v>
      </c>
      <c r="U95" s="191">
        <v>4.6</v>
      </c>
      <c r="V95" s="195">
        <v>1</v>
      </c>
      <c r="W95" s="44">
        <v>46.1</v>
      </c>
      <c r="X95" s="196">
        <v>7.7391656354246</v>
      </c>
      <c r="Y95" s="7">
        <v>3</v>
      </c>
      <c r="Z95" s="27">
        <v>32.3</v>
      </c>
      <c r="AA95" s="43">
        <v>2.2848297213622297</v>
      </c>
      <c r="AB95" s="12">
        <v>73.8</v>
      </c>
      <c r="AC95" s="31">
        <v>8.331018802098043</v>
      </c>
      <c r="AD95" s="28">
        <v>1</v>
      </c>
      <c r="AE95" s="48">
        <v>46.1</v>
      </c>
      <c r="AF95" s="31">
        <v>7.7391656354246</v>
      </c>
      <c r="AG95" s="156">
        <v>2.6391656354246003</v>
      </c>
      <c r="AI95" s="166">
        <v>243.3</v>
      </c>
    </row>
    <row r="96" spans="1:35" ht="12.75">
      <c r="A96"/>
      <c r="B96"/>
      <c r="C96"/>
      <c r="D96"/>
      <c r="E96"/>
      <c r="F96"/>
      <c r="G96" s="199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/>
    </row>
    <row r="97" spans="1:35" ht="12.75">
      <c r="A97"/>
      <c r="B97"/>
      <c r="C97"/>
      <c r="D97"/>
      <c r="E97"/>
      <c r="F97"/>
      <c r="G97" s="199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/>
    </row>
    <row r="98" spans="1:35" ht="12.75">
      <c r="A98"/>
      <c r="B98"/>
      <c r="C98"/>
      <c r="D98"/>
      <c r="E98"/>
      <c r="F98"/>
      <c r="G98" s="199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/>
    </row>
    <row r="99" spans="1:35" ht="12.75">
      <c r="A99"/>
      <c r="B99"/>
      <c r="C99"/>
      <c r="D99"/>
      <c r="E99"/>
      <c r="F99"/>
      <c r="G99" s="1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/>
    </row>
    <row r="100" spans="1:35" ht="12.75">
      <c r="A100"/>
      <c r="B100"/>
      <c r="C100"/>
      <c r="D100"/>
      <c r="E100"/>
      <c r="F100"/>
      <c r="G100" s="199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/>
    </row>
    <row r="101" spans="1:35" ht="12.75">
      <c r="A101"/>
      <c r="B101"/>
      <c r="C101"/>
      <c r="D101"/>
      <c r="E101"/>
      <c r="F101"/>
      <c r="G101" s="199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/>
    </row>
    <row r="102" spans="1:35" ht="12.75">
      <c r="A102"/>
      <c r="B102"/>
      <c r="C102"/>
      <c r="D102"/>
      <c r="E102"/>
      <c r="F102"/>
      <c r="G102" s="199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/>
    </row>
    <row r="103" spans="1:35" ht="12.75">
      <c r="A103"/>
      <c r="B103"/>
      <c r="C103"/>
      <c r="D103"/>
      <c r="E103"/>
      <c r="F103"/>
      <c r="G103" s="199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/>
    </row>
    <row r="104" spans="1:35" ht="12.75">
      <c r="A104"/>
      <c r="B104"/>
      <c r="C104"/>
      <c r="D104"/>
      <c r="E104"/>
      <c r="F104"/>
      <c r="G104" s="199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/>
    </row>
    <row r="105" spans="1:35" ht="12.75">
      <c r="A105"/>
      <c r="B105"/>
      <c r="C105"/>
      <c r="D105"/>
      <c r="E105"/>
      <c r="F105"/>
      <c r="G105" s="199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/>
    </row>
    <row r="106" spans="1:35" ht="12.75">
      <c r="A106"/>
      <c r="B106"/>
      <c r="C106"/>
      <c r="D106"/>
      <c r="E106"/>
      <c r="F106"/>
      <c r="G106" s="199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/>
    </row>
    <row r="107" spans="1:35" ht="12.75">
      <c r="A107"/>
      <c r="B107"/>
      <c r="C107"/>
      <c r="D107"/>
      <c r="E107"/>
      <c r="F107"/>
      <c r="G107" s="199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/>
    </row>
    <row r="108" spans="1:35" ht="12.75">
      <c r="A108"/>
      <c r="B108"/>
      <c r="C108"/>
      <c r="D108"/>
      <c r="E108"/>
      <c r="F108"/>
      <c r="G108" s="199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/>
    </row>
    <row r="109" spans="1:35" ht="12.75">
      <c r="A109"/>
      <c r="B109"/>
      <c r="C109"/>
      <c r="D109"/>
      <c r="E109"/>
      <c r="F109"/>
      <c r="G109" s="19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/>
    </row>
    <row r="110" spans="1:35" ht="12.75">
      <c r="A110"/>
      <c r="B110"/>
      <c r="C110"/>
      <c r="D110"/>
      <c r="E110"/>
      <c r="F110"/>
      <c r="G110" s="199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/>
    </row>
    <row r="111" spans="1:35" ht="12.75">
      <c r="A111"/>
      <c r="B111"/>
      <c r="C111"/>
      <c r="D111"/>
      <c r="E111"/>
      <c r="F111"/>
      <c r="G111" s="199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/>
    </row>
    <row r="112" spans="1:35" ht="12.75">
      <c r="A112"/>
      <c r="B112"/>
      <c r="C112"/>
      <c r="D112"/>
      <c r="E112"/>
      <c r="F112"/>
      <c r="G112" s="199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/>
    </row>
    <row r="113" spans="1:35" ht="12.75">
      <c r="A113"/>
      <c r="B113"/>
      <c r="C113"/>
      <c r="D113"/>
      <c r="E113"/>
      <c r="F113"/>
      <c r="G113" s="199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/>
    </row>
    <row r="114" spans="1:35" ht="12.75">
      <c r="A114"/>
      <c r="B114"/>
      <c r="C114"/>
      <c r="D114"/>
      <c r="E114"/>
      <c r="F114"/>
      <c r="G114" s="199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/>
    </row>
    <row r="115" spans="1:35" ht="12.75">
      <c r="A115"/>
      <c r="B115"/>
      <c r="C115"/>
      <c r="D115"/>
      <c r="E115"/>
      <c r="F115"/>
      <c r="G115" s="199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/>
    </row>
    <row r="116" spans="1:35" ht="12.75">
      <c r="A116"/>
      <c r="B116"/>
      <c r="C116"/>
      <c r="D116"/>
      <c r="E116"/>
      <c r="F116"/>
      <c r="G116" s="199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/>
    </row>
    <row r="117" spans="1:35" ht="12.75">
      <c r="A117"/>
      <c r="B117"/>
      <c r="C117"/>
      <c r="D117"/>
      <c r="E117"/>
      <c r="F117"/>
      <c r="G117" s="199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/>
    </row>
    <row r="118" spans="1:35" ht="12.75">
      <c r="A118"/>
      <c r="B118"/>
      <c r="C118"/>
      <c r="D118"/>
      <c r="E118"/>
      <c r="F118"/>
      <c r="G118" s="199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/>
    </row>
    <row r="119" spans="1:35" ht="12.75">
      <c r="A119"/>
      <c r="B119"/>
      <c r="C119"/>
      <c r="D119"/>
      <c r="E119"/>
      <c r="F119"/>
      <c r="G119" s="19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/>
    </row>
    <row r="120" spans="1:35" ht="12.75">
      <c r="A120"/>
      <c r="B120"/>
      <c r="C120"/>
      <c r="D120"/>
      <c r="E120"/>
      <c r="F120"/>
      <c r="G120" s="199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/>
    </row>
    <row r="121" spans="1:35" ht="12.75">
      <c r="A121"/>
      <c r="B121"/>
      <c r="C121"/>
      <c r="D121"/>
      <c r="E121"/>
      <c r="F121"/>
      <c r="G121" s="199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/>
    </row>
    <row r="122" spans="1:35" ht="12.75">
      <c r="A122"/>
      <c r="B122"/>
      <c r="C122"/>
      <c r="D122"/>
      <c r="E122"/>
      <c r="F122"/>
      <c r="G122" s="199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/>
    </row>
    <row r="123" spans="1:35" ht="12.75">
      <c r="A123"/>
      <c r="B123"/>
      <c r="C123"/>
      <c r="D123"/>
      <c r="E123"/>
      <c r="F123"/>
      <c r="G123" s="199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/>
    </row>
    <row r="124" spans="1:35" ht="12.75">
      <c r="A124"/>
      <c r="B124"/>
      <c r="C124"/>
      <c r="D124"/>
      <c r="E124"/>
      <c r="F124"/>
      <c r="G124" s="19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/>
    </row>
    <row r="125" spans="1:35" ht="12.75">
      <c r="A125"/>
      <c r="B125"/>
      <c r="C125"/>
      <c r="D125"/>
      <c r="E125"/>
      <c r="F125"/>
      <c r="G125" s="199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/>
    </row>
    <row r="126" spans="1:35" ht="12.75">
      <c r="A126"/>
      <c r="B126"/>
      <c r="C126"/>
      <c r="D126"/>
      <c r="E126"/>
      <c r="F126"/>
      <c r="G126" s="199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I126"/>
    </row>
    <row r="127" spans="1:35" ht="12.75">
      <c r="A127"/>
      <c r="B127"/>
      <c r="C127"/>
      <c r="D127"/>
      <c r="E127"/>
      <c r="F127"/>
      <c r="G127" s="199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I127"/>
    </row>
    <row r="128" spans="1:35" ht="12.75">
      <c r="A128"/>
      <c r="B128"/>
      <c r="C128"/>
      <c r="D128"/>
      <c r="E128"/>
      <c r="F128"/>
      <c r="G128" s="199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I128"/>
    </row>
    <row r="129" spans="1:35" ht="12.75">
      <c r="A129"/>
      <c r="B129"/>
      <c r="C129"/>
      <c r="D129"/>
      <c r="E129"/>
      <c r="F129"/>
      <c r="G129" s="19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I129"/>
    </row>
    <row r="130" spans="1:35" ht="12.75">
      <c r="A130"/>
      <c r="B130"/>
      <c r="C130"/>
      <c r="D130"/>
      <c r="E130"/>
      <c r="F130"/>
      <c r="G130" s="199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I130"/>
    </row>
    <row r="131" spans="1:35" ht="12.75">
      <c r="A131"/>
      <c r="B131"/>
      <c r="C131"/>
      <c r="D131"/>
      <c r="E131"/>
      <c r="F131"/>
      <c r="G131" s="199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I131"/>
    </row>
    <row r="132" spans="1:35" ht="12.75">
      <c r="A132"/>
      <c r="B132"/>
      <c r="C132"/>
      <c r="D132"/>
      <c r="E132"/>
      <c r="F132"/>
      <c r="G132" s="199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I132"/>
    </row>
    <row r="133" spans="1:35" ht="12.75">
      <c r="A133"/>
      <c r="B133"/>
      <c r="C133"/>
      <c r="D133"/>
      <c r="E133"/>
      <c r="F133"/>
      <c r="G133" s="199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I133"/>
    </row>
    <row r="134" spans="1:35" ht="12.75">
      <c r="A134"/>
      <c r="B134"/>
      <c r="C134"/>
      <c r="D134"/>
      <c r="E134"/>
      <c r="F134"/>
      <c r="G134" s="199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I134"/>
    </row>
    <row r="135" spans="1:35" ht="12.75">
      <c r="A135"/>
      <c r="B135"/>
      <c r="C135"/>
      <c r="D135"/>
      <c r="E135"/>
      <c r="F135"/>
      <c r="G135" s="199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I135"/>
    </row>
    <row r="136" spans="1:35" ht="12.75">
      <c r="A136"/>
      <c r="B136"/>
      <c r="C136"/>
      <c r="D136"/>
      <c r="E136"/>
      <c r="F136"/>
      <c r="G136" s="199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I136"/>
    </row>
    <row r="137" spans="1:35" ht="12.75">
      <c r="A137"/>
      <c r="B137"/>
      <c r="C137"/>
      <c r="D137"/>
      <c r="E137"/>
      <c r="F137"/>
      <c r="G137" s="199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I137"/>
    </row>
    <row r="138" spans="1:35" ht="12.75">
      <c r="A138"/>
      <c r="B138"/>
      <c r="C138"/>
      <c r="D138"/>
      <c r="E138"/>
      <c r="F138"/>
      <c r="G138" s="199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I138"/>
    </row>
    <row r="139" spans="1:35" ht="12.75">
      <c r="A139"/>
      <c r="B139"/>
      <c r="C139"/>
      <c r="D139"/>
      <c r="E139"/>
      <c r="F139"/>
      <c r="G139" s="19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I139"/>
    </row>
    <row r="140" spans="1:35" ht="12.75">
      <c r="A140"/>
      <c r="B140"/>
      <c r="C140"/>
      <c r="D140"/>
      <c r="E140"/>
      <c r="F140"/>
      <c r="G140" s="199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I140"/>
    </row>
    <row r="141" spans="1:35" ht="12.75">
      <c r="A141"/>
      <c r="B141"/>
      <c r="C141"/>
      <c r="D141"/>
      <c r="E141"/>
      <c r="F141"/>
      <c r="G141" s="199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I141"/>
    </row>
    <row r="142" spans="1:35" ht="12.75">
      <c r="A142"/>
      <c r="B142"/>
      <c r="C142"/>
      <c r="D142"/>
      <c r="E142"/>
      <c r="F142"/>
      <c r="G142" s="199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I142"/>
    </row>
    <row r="143" spans="1:35" ht="12.75">
      <c r="A143"/>
      <c r="B143"/>
      <c r="C143"/>
      <c r="D143"/>
      <c r="E143"/>
      <c r="F143"/>
      <c r="G143" s="199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I143"/>
    </row>
    <row r="144" spans="1:35" ht="12.75">
      <c r="A144"/>
      <c r="B144"/>
      <c r="C144"/>
      <c r="D144"/>
      <c r="E144"/>
      <c r="F144"/>
      <c r="G144" s="199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I144"/>
    </row>
    <row r="145" spans="1:35" ht="12.75">
      <c r="A145"/>
      <c r="B145"/>
      <c r="C145"/>
      <c r="D145"/>
      <c r="E145"/>
      <c r="F145"/>
      <c r="G145" s="199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I145"/>
    </row>
    <row r="146" spans="1:35" ht="12.75">
      <c r="A146"/>
      <c r="B146"/>
      <c r="C146"/>
      <c r="D146"/>
      <c r="E146"/>
      <c r="F146"/>
      <c r="G146" s="199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I146"/>
    </row>
    <row r="147" spans="1:35" ht="12.75">
      <c r="A147"/>
      <c r="B147"/>
      <c r="C147"/>
      <c r="D147"/>
      <c r="E147"/>
      <c r="F147"/>
      <c r="G147" s="199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I147"/>
    </row>
    <row r="148" spans="1:35" ht="12.75">
      <c r="A148"/>
      <c r="B148"/>
      <c r="C148"/>
      <c r="D148"/>
      <c r="E148"/>
      <c r="F148"/>
      <c r="G148" s="199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I148"/>
    </row>
    <row r="149" spans="1:35" ht="12.75">
      <c r="A149"/>
      <c r="B149"/>
      <c r="C149"/>
      <c r="D149"/>
      <c r="E149"/>
      <c r="F149"/>
      <c r="G149" s="19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I149"/>
    </row>
    <row r="150" spans="1:35" ht="12.75">
      <c r="A150"/>
      <c r="B150"/>
      <c r="C150"/>
      <c r="D150"/>
      <c r="E150"/>
      <c r="F150"/>
      <c r="G150" s="199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I150"/>
    </row>
    <row r="151" spans="1:35" ht="12.75">
      <c r="A151"/>
      <c r="B151"/>
      <c r="C151"/>
      <c r="D151"/>
      <c r="E151"/>
      <c r="F151"/>
      <c r="G151" s="199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I151"/>
    </row>
    <row r="152" spans="1:35" ht="12.75">
      <c r="A152"/>
      <c r="B152"/>
      <c r="C152"/>
      <c r="D152"/>
      <c r="E152"/>
      <c r="F152"/>
      <c r="G152" s="199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I152"/>
    </row>
    <row r="153" spans="1:35" ht="12.75">
      <c r="A153"/>
      <c r="B153"/>
      <c r="C153"/>
      <c r="D153"/>
      <c r="E153"/>
      <c r="F153"/>
      <c r="G153" s="199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I153"/>
    </row>
    <row r="154" spans="1:35" ht="12.75">
      <c r="A154"/>
      <c r="B154"/>
      <c r="C154"/>
      <c r="D154"/>
      <c r="E154"/>
      <c r="F154"/>
      <c r="G154" s="199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I154"/>
    </row>
    <row r="155" spans="1:35" ht="12.75">
      <c r="A155"/>
      <c r="B155"/>
      <c r="C155"/>
      <c r="D155"/>
      <c r="E155"/>
      <c r="F155"/>
      <c r="G155" s="199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I155"/>
    </row>
    <row r="156" spans="1:35" ht="12.75">
      <c r="A156"/>
      <c r="B156"/>
      <c r="C156"/>
      <c r="D156"/>
      <c r="E156"/>
      <c r="F156"/>
      <c r="G156" s="199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I156"/>
    </row>
    <row r="157" spans="1:35" ht="12.75">
      <c r="A157"/>
      <c r="B157"/>
      <c r="C157"/>
      <c r="D157"/>
      <c r="E157"/>
      <c r="F157"/>
      <c r="G157" s="199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I157"/>
    </row>
    <row r="158" spans="1:35" ht="12.75">
      <c r="A158"/>
      <c r="B158"/>
      <c r="C158"/>
      <c r="D158"/>
      <c r="E158"/>
      <c r="F158"/>
      <c r="G158" s="199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I158"/>
    </row>
    <row r="159" spans="1:35" ht="12.75">
      <c r="A159"/>
      <c r="B159"/>
      <c r="C159"/>
      <c r="D159"/>
      <c r="E159"/>
      <c r="F159"/>
      <c r="G159" s="19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I159"/>
    </row>
    <row r="160" spans="1:35" ht="12.75">
      <c r="A160"/>
      <c r="B160"/>
      <c r="C160"/>
      <c r="D160"/>
      <c r="E160"/>
      <c r="F160"/>
      <c r="G160" s="199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I160"/>
    </row>
    <row r="161" spans="1:35" ht="12.75">
      <c r="A161"/>
      <c r="B161"/>
      <c r="C161"/>
      <c r="D161"/>
      <c r="E161"/>
      <c r="F161"/>
      <c r="G161" s="199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I161"/>
    </row>
    <row r="162" spans="1:35" ht="12.75">
      <c r="A162"/>
      <c r="B162"/>
      <c r="C162"/>
      <c r="D162"/>
      <c r="E162"/>
      <c r="F162"/>
      <c r="G162" s="199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I162"/>
    </row>
    <row r="163" spans="1:35" ht="12.75">
      <c r="A163"/>
      <c r="B163"/>
      <c r="C163"/>
      <c r="D163"/>
      <c r="E163"/>
      <c r="F163"/>
      <c r="G163" s="199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I163"/>
    </row>
    <row r="164" spans="1:35" ht="12.75">
      <c r="A164"/>
      <c r="B164"/>
      <c r="C164"/>
      <c r="D164"/>
      <c r="E164"/>
      <c r="F164"/>
      <c r="G164" s="199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I164"/>
    </row>
    <row r="165" spans="1:35" ht="12.75">
      <c r="A165"/>
      <c r="B165"/>
      <c r="C165"/>
      <c r="D165"/>
      <c r="E165"/>
      <c r="F165"/>
      <c r="G165" s="199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I165"/>
    </row>
    <row r="166" spans="1:35" ht="12.75">
      <c r="A166"/>
      <c r="B166"/>
      <c r="C166"/>
      <c r="D166"/>
      <c r="E166"/>
      <c r="F166"/>
      <c r="G166" s="199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I166"/>
    </row>
    <row r="167" spans="1:35" ht="12.75">
      <c r="A167"/>
      <c r="B167"/>
      <c r="C167"/>
      <c r="D167"/>
      <c r="E167"/>
      <c r="F167"/>
      <c r="G167" s="199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I167"/>
    </row>
    <row r="168" spans="1:35" ht="12.75">
      <c r="A168"/>
      <c r="B168"/>
      <c r="C168"/>
      <c r="D168"/>
      <c r="E168"/>
      <c r="F168"/>
      <c r="G168" s="199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I168"/>
    </row>
    <row r="169" spans="1:35" ht="12.75">
      <c r="A169"/>
      <c r="B169"/>
      <c r="C169"/>
      <c r="D169"/>
      <c r="E169"/>
      <c r="F169"/>
      <c r="G169" s="19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I169"/>
    </row>
    <row r="170" spans="1:35" ht="12.75">
      <c r="A170"/>
      <c r="B170"/>
      <c r="C170"/>
      <c r="D170"/>
      <c r="E170"/>
      <c r="F170"/>
      <c r="G170" s="199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I170"/>
    </row>
    <row r="171" spans="1:35" ht="12.75">
      <c r="A171"/>
      <c r="B171"/>
      <c r="C171"/>
      <c r="D171"/>
      <c r="E171"/>
      <c r="F171"/>
      <c r="G171" s="199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I171"/>
    </row>
    <row r="172" spans="1:35" ht="12.75">
      <c r="A172"/>
      <c r="B172"/>
      <c r="C172"/>
      <c r="D172"/>
      <c r="E172"/>
      <c r="F172"/>
      <c r="G172" s="199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I172"/>
    </row>
    <row r="173" spans="1:35" ht="12.75">
      <c r="A173"/>
      <c r="B173"/>
      <c r="C173"/>
      <c r="D173"/>
      <c r="E173"/>
      <c r="F173"/>
      <c r="G173" s="199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I173"/>
    </row>
    <row r="174" spans="1:35" ht="12.75">
      <c r="A174"/>
      <c r="B174"/>
      <c r="C174"/>
      <c r="D174"/>
      <c r="E174"/>
      <c r="F174"/>
      <c r="G174" s="199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I174"/>
    </row>
    <row r="175" spans="1:35" ht="12.75">
      <c r="A175"/>
      <c r="B175"/>
      <c r="C175"/>
      <c r="D175"/>
      <c r="E175"/>
      <c r="F175"/>
      <c r="G175" s="199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I175"/>
    </row>
    <row r="176" spans="1:35" ht="12.75">
      <c r="A176"/>
      <c r="B176"/>
      <c r="C176"/>
      <c r="D176"/>
      <c r="E176"/>
      <c r="F176"/>
      <c r="G176" s="199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I176"/>
    </row>
    <row r="177" spans="1:35" ht="12.75">
      <c r="A177"/>
      <c r="B177"/>
      <c r="C177"/>
      <c r="D177"/>
      <c r="E177"/>
      <c r="F177"/>
      <c r="G177" s="199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I177"/>
    </row>
    <row r="178" spans="1:35" ht="12.75">
      <c r="A178"/>
      <c r="B178"/>
      <c r="C178"/>
      <c r="D178"/>
      <c r="E178"/>
      <c r="F178"/>
      <c r="G178" s="199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I178"/>
    </row>
    <row r="179" spans="1:35" ht="12.75">
      <c r="A179"/>
      <c r="B179"/>
      <c r="C179"/>
      <c r="D179"/>
      <c r="E179"/>
      <c r="F179"/>
      <c r="G179" s="19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I179"/>
    </row>
    <row r="180" spans="1:35" ht="12.75">
      <c r="A180"/>
      <c r="B180"/>
      <c r="C180"/>
      <c r="D180"/>
      <c r="E180"/>
      <c r="F180"/>
      <c r="G180" s="199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I180"/>
    </row>
    <row r="181" spans="1:35" ht="12.75">
      <c r="A181"/>
      <c r="B181"/>
      <c r="C181"/>
      <c r="D181"/>
      <c r="E181"/>
      <c r="F181"/>
      <c r="G181" s="199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I181"/>
    </row>
    <row r="182" spans="1:35" ht="12.75">
      <c r="A182"/>
      <c r="B182"/>
      <c r="C182"/>
      <c r="D182"/>
      <c r="E182"/>
      <c r="F182"/>
      <c r="G182" s="199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I182"/>
    </row>
    <row r="183" spans="1:35" ht="12.75">
      <c r="A183"/>
      <c r="B183"/>
      <c r="C183"/>
      <c r="D183"/>
      <c r="E183"/>
      <c r="F183"/>
      <c r="G183" s="199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I183"/>
    </row>
    <row r="184" spans="1:35" ht="12.75">
      <c r="A184"/>
      <c r="B184"/>
      <c r="C184"/>
      <c r="D184"/>
      <c r="E184"/>
      <c r="F184"/>
      <c r="G184" s="199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I184"/>
    </row>
    <row r="185" spans="1:35" ht="12.75">
      <c r="A185"/>
      <c r="B185"/>
      <c r="C185"/>
      <c r="D185"/>
      <c r="E185"/>
      <c r="F185"/>
      <c r="G185" s="199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I185"/>
    </row>
    <row r="186" spans="1:35" ht="12.75">
      <c r="A186"/>
      <c r="B186"/>
      <c r="C186"/>
      <c r="D186"/>
      <c r="E186"/>
      <c r="F186"/>
      <c r="G186" s="199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I186"/>
    </row>
    <row r="187" spans="1:35" ht="12.75">
      <c r="A187"/>
      <c r="B187"/>
      <c r="C187"/>
      <c r="D187"/>
      <c r="E187"/>
      <c r="F187"/>
      <c r="G187" s="199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I187"/>
    </row>
    <row r="188" spans="1:35" ht="12.75">
      <c r="A188"/>
      <c r="B188"/>
      <c r="C188"/>
      <c r="D188"/>
      <c r="E188"/>
      <c r="F188"/>
      <c r="G188" s="199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I188"/>
    </row>
    <row r="189" spans="1:35" ht="12.75">
      <c r="A189"/>
      <c r="B189"/>
      <c r="C189"/>
      <c r="D189"/>
      <c r="E189"/>
      <c r="F189"/>
      <c r="G189" s="19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I189"/>
    </row>
    <row r="190" spans="1:35" ht="12.75">
      <c r="A190"/>
      <c r="B190"/>
      <c r="C190"/>
      <c r="D190"/>
      <c r="E190"/>
      <c r="F190"/>
      <c r="G190" s="199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I190"/>
    </row>
    <row r="191" spans="1:35" ht="12.75">
      <c r="A191"/>
      <c r="B191"/>
      <c r="C191"/>
      <c r="D191"/>
      <c r="E191"/>
      <c r="F191"/>
      <c r="G191" s="199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I191"/>
    </row>
    <row r="192" spans="1:35" ht="12.75">
      <c r="A192"/>
      <c r="B192"/>
      <c r="C192"/>
      <c r="D192"/>
      <c r="E192"/>
      <c r="F192"/>
      <c r="G192" s="199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I192"/>
    </row>
    <row r="193" spans="1:35" ht="12.75">
      <c r="A193"/>
      <c r="B193"/>
      <c r="C193"/>
      <c r="D193"/>
      <c r="E193"/>
      <c r="F193"/>
      <c r="G193" s="199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I193"/>
    </row>
    <row r="194" spans="1:35" ht="12.75">
      <c r="A194"/>
      <c r="B194"/>
      <c r="C194"/>
      <c r="D194"/>
      <c r="E194"/>
      <c r="F194"/>
      <c r="G194" s="199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I194"/>
    </row>
    <row r="195" spans="1:35" ht="12.75">
      <c r="A195"/>
      <c r="B195"/>
      <c r="C195"/>
      <c r="D195"/>
      <c r="E195"/>
      <c r="F195"/>
      <c r="G195" s="199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I195"/>
    </row>
    <row r="196" spans="1:35" ht="12.75">
      <c r="A196"/>
      <c r="B196"/>
      <c r="C196"/>
      <c r="D196"/>
      <c r="E196"/>
      <c r="F196"/>
      <c r="G196" s="199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I196"/>
    </row>
    <row r="197" spans="1:35" ht="12.75">
      <c r="A197"/>
      <c r="B197"/>
      <c r="C197"/>
      <c r="D197"/>
      <c r="E197"/>
      <c r="F197"/>
      <c r="G197" s="199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I197"/>
    </row>
    <row r="198" spans="1:35" ht="12.75">
      <c r="A198"/>
      <c r="B198"/>
      <c r="C198"/>
      <c r="D198"/>
      <c r="E198"/>
      <c r="F198"/>
      <c r="G198" s="199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I198"/>
    </row>
    <row r="199" spans="1:35" ht="12.75">
      <c r="A199"/>
      <c r="B199"/>
      <c r="C199"/>
      <c r="D199"/>
      <c r="E199"/>
      <c r="F199"/>
      <c r="G199" s="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I199"/>
    </row>
    <row r="200" spans="1:35" ht="12.75">
      <c r="A200"/>
      <c r="B200"/>
      <c r="C200"/>
      <c r="D200"/>
      <c r="E200"/>
      <c r="F200"/>
      <c r="G200" s="199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I200"/>
    </row>
    <row r="201" spans="1:35" ht="12.75">
      <c r="A201"/>
      <c r="B201"/>
      <c r="C201"/>
      <c r="D201"/>
      <c r="E201"/>
      <c r="F201"/>
      <c r="G201" s="199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I201"/>
    </row>
    <row r="202" spans="1:35" ht="12.75">
      <c r="A202"/>
      <c r="B202"/>
      <c r="C202"/>
      <c r="D202"/>
      <c r="E202"/>
      <c r="F202"/>
      <c r="G202" s="199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I202"/>
    </row>
    <row r="203" spans="1:35" ht="12.75">
      <c r="A203"/>
      <c r="B203"/>
      <c r="C203"/>
      <c r="D203"/>
      <c r="E203"/>
      <c r="F203"/>
      <c r="G203" s="199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I203"/>
    </row>
    <row r="204" spans="1:35" ht="12.75">
      <c r="A204"/>
      <c r="B204"/>
      <c r="C204"/>
      <c r="D204"/>
      <c r="E204"/>
      <c r="F204"/>
      <c r="G204" s="199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I204"/>
    </row>
    <row r="205" spans="1:35" ht="12.75">
      <c r="A205"/>
      <c r="B205"/>
      <c r="C205"/>
      <c r="D205"/>
      <c r="E205"/>
      <c r="F205"/>
      <c r="G205" s="199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I205"/>
    </row>
    <row r="206" spans="1:35" ht="12.75">
      <c r="A206"/>
      <c r="B206"/>
      <c r="C206"/>
      <c r="D206"/>
      <c r="E206"/>
      <c r="F206"/>
      <c r="G206" s="199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I206"/>
    </row>
    <row r="207" spans="1:35" ht="12.75">
      <c r="A207"/>
      <c r="B207"/>
      <c r="C207"/>
      <c r="D207"/>
      <c r="E207"/>
      <c r="F207"/>
      <c r="G207" s="199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I207"/>
    </row>
    <row r="208" spans="1:35" ht="12.75">
      <c r="A208"/>
      <c r="B208"/>
      <c r="C208"/>
      <c r="D208"/>
      <c r="E208"/>
      <c r="F208"/>
      <c r="G208" s="199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I208"/>
    </row>
    <row r="209" spans="1:35" ht="12.75">
      <c r="A209"/>
      <c r="B209"/>
      <c r="C209"/>
      <c r="D209"/>
      <c r="E209"/>
      <c r="F209"/>
      <c r="G209" s="19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I209"/>
    </row>
    <row r="210" spans="1:35" ht="12.75">
      <c r="A210"/>
      <c r="B210"/>
      <c r="C210"/>
      <c r="D210"/>
      <c r="E210"/>
      <c r="F210"/>
      <c r="G210" s="199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I210"/>
    </row>
    <row r="211" spans="1:35" ht="12.75">
      <c r="A211"/>
      <c r="B211"/>
      <c r="C211"/>
      <c r="D211"/>
      <c r="E211"/>
      <c r="F211"/>
      <c r="G211" s="199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I211"/>
    </row>
    <row r="212" spans="1:35" ht="12.75">
      <c r="A212"/>
      <c r="B212"/>
      <c r="C212"/>
      <c r="D212"/>
      <c r="E212"/>
      <c r="F212"/>
      <c r="G212" s="199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I212"/>
    </row>
    <row r="213" spans="1:35" ht="12.75">
      <c r="A213"/>
      <c r="B213"/>
      <c r="C213"/>
      <c r="D213"/>
      <c r="E213"/>
      <c r="F213"/>
      <c r="G213" s="199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I213"/>
    </row>
    <row r="214" spans="1:35" ht="12.75">
      <c r="A214"/>
      <c r="B214"/>
      <c r="C214"/>
      <c r="D214"/>
      <c r="E214"/>
      <c r="F214"/>
      <c r="G214" s="199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I214"/>
    </row>
    <row r="215" spans="1:35" ht="12.75">
      <c r="A215"/>
      <c r="B215"/>
      <c r="C215"/>
      <c r="D215"/>
      <c r="E215"/>
      <c r="F215"/>
      <c r="G215" s="199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I215"/>
    </row>
    <row r="216" spans="1:35" ht="12.75">
      <c r="A216"/>
      <c r="B216"/>
      <c r="C216"/>
      <c r="D216"/>
      <c r="E216"/>
      <c r="F216"/>
      <c r="G216" s="199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I216"/>
    </row>
    <row r="217" spans="1:35" ht="12.75">
      <c r="A217"/>
      <c r="B217"/>
      <c r="C217"/>
      <c r="D217"/>
      <c r="E217"/>
      <c r="F217"/>
      <c r="G217" s="199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I217"/>
    </row>
    <row r="218" spans="1:35" ht="12.75">
      <c r="A218"/>
      <c r="B218"/>
      <c r="C218"/>
      <c r="D218"/>
      <c r="E218"/>
      <c r="F218"/>
      <c r="G218" s="199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I218"/>
    </row>
    <row r="219" spans="1:35" ht="12.75">
      <c r="A219"/>
      <c r="B219"/>
      <c r="C219"/>
      <c r="D219"/>
      <c r="E219"/>
      <c r="F219"/>
      <c r="G219" s="19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I219"/>
    </row>
    <row r="220" spans="1:35" ht="12.75">
      <c r="A220"/>
      <c r="B220"/>
      <c r="C220"/>
      <c r="D220"/>
      <c r="E220"/>
      <c r="F220"/>
      <c r="G220" s="199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I220"/>
    </row>
    <row r="221" spans="1:35" ht="12.75">
      <c r="A221"/>
      <c r="B221"/>
      <c r="C221"/>
      <c r="D221"/>
      <c r="E221"/>
      <c r="F221"/>
      <c r="G221" s="199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I221"/>
    </row>
    <row r="222" spans="1:35" ht="12.75">
      <c r="A222"/>
      <c r="B222"/>
      <c r="C222"/>
      <c r="D222"/>
      <c r="E222"/>
      <c r="F222"/>
      <c r="G222" s="199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I222"/>
    </row>
    <row r="223" spans="1:35" ht="12.75">
      <c r="A223"/>
      <c r="B223"/>
      <c r="C223"/>
      <c r="D223"/>
      <c r="E223"/>
      <c r="F223"/>
      <c r="G223" s="199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I223"/>
    </row>
    <row r="224" spans="1:35" ht="12.75">
      <c r="A224"/>
      <c r="B224"/>
      <c r="C224"/>
      <c r="D224"/>
      <c r="E224"/>
      <c r="F224"/>
      <c r="G224" s="199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I224"/>
    </row>
    <row r="225" spans="1:35" ht="12.75">
      <c r="A225"/>
      <c r="B225"/>
      <c r="C225"/>
      <c r="D225"/>
      <c r="E225"/>
      <c r="F225"/>
      <c r="G225" s="199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I225"/>
    </row>
    <row r="226" spans="1:35" ht="12.75">
      <c r="A226"/>
      <c r="B226"/>
      <c r="C226"/>
      <c r="D226"/>
      <c r="E226"/>
      <c r="F226"/>
      <c r="G226" s="199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I226"/>
    </row>
    <row r="227" spans="1:35" ht="12.75">
      <c r="A227"/>
      <c r="B227"/>
      <c r="C227"/>
      <c r="D227"/>
      <c r="E227"/>
      <c r="F227"/>
      <c r="G227" s="199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I227"/>
    </row>
    <row r="228" spans="1:35" ht="12.75">
      <c r="A228"/>
      <c r="B228"/>
      <c r="C228"/>
      <c r="D228"/>
      <c r="E228"/>
      <c r="F228"/>
      <c r="G228" s="199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I228"/>
    </row>
    <row r="229" spans="1:35" ht="12.75">
      <c r="A229"/>
      <c r="B229"/>
      <c r="C229"/>
      <c r="D229"/>
      <c r="E229"/>
      <c r="F229"/>
      <c r="G229" s="19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I229"/>
    </row>
    <row r="230" spans="1:35" ht="12.75">
      <c r="A230"/>
      <c r="B230"/>
      <c r="C230"/>
      <c r="D230"/>
      <c r="E230"/>
      <c r="F230"/>
      <c r="G230" s="199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I230"/>
    </row>
    <row r="231" spans="1:35" ht="12.75">
      <c r="A231"/>
      <c r="B231"/>
      <c r="C231"/>
      <c r="D231"/>
      <c r="E231"/>
      <c r="F231"/>
      <c r="G231" s="199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I231"/>
    </row>
    <row r="232" spans="1:35" ht="12.75">
      <c r="A232"/>
      <c r="B232"/>
      <c r="C232"/>
      <c r="D232"/>
      <c r="E232"/>
      <c r="F232"/>
      <c r="G232" s="199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I232"/>
    </row>
    <row r="233" spans="1:35" ht="12.75">
      <c r="A233"/>
      <c r="B233"/>
      <c r="C233"/>
      <c r="D233"/>
      <c r="E233"/>
      <c r="F233"/>
      <c r="G233" s="199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I233"/>
    </row>
    <row r="234" spans="1:35" ht="12.75">
      <c r="A234"/>
      <c r="B234"/>
      <c r="C234"/>
      <c r="D234"/>
      <c r="E234"/>
      <c r="F234"/>
      <c r="G234" s="199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I234"/>
    </row>
    <row r="235" spans="1:35" ht="12.75">
      <c r="A235"/>
      <c r="B235"/>
      <c r="C235"/>
      <c r="D235"/>
      <c r="E235"/>
      <c r="F235"/>
      <c r="G235" s="199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I235"/>
    </row>
    <row r="236" spans="1:35" ht="12.75">
      <c r="A236"/>
      <c r="B236"/>
      <c r="C236"/>
      <c r="D236"/>
      <c r="E236"/>
      <c r="F236"/>
      <c r="G236" s="199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I236"/>
    </row>
    <row r="237" spans="1:35" ht="12.75">
      <c r="A237"/>
      <c r="B237"/>
      <c r="C237"/>
      <c r="D237"/>
      <c r="E237"/>
      <c r="F237"/>
      <c r="G237" s="199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I237"/>
    </row>
    <row r="238" spans="1:35" ht="12.75">
      <c r="A238"/>
      <c r="B238"/>
      <c r="C238"/>
      <c r="D238"/>
      <c r="E238"/>
      <c r="F238"/>
      <c r="G238" s="199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I238"/>
    </row>
    <row r="239" spans="1:35" ht="12.75">
      <c r="A239"/>
      <c r="B239"/>
      <c r="C239"/>
      <c r="D239"/>
      <c r="E239"/>
      <c r="F239"/>
      <c r="G239" s="19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I239"/>
    </row>
    <row r="240" spans="1:35" ht="12.75">
      <c r="A240"/>
      <c r="B240"/>
      <c r="C240"/>
      <c r="D240"/>
      <c r="E240"/>
      <c r="F240"/>
      <c r="G240" s="199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I240"/>
    </row>
    <row r="241" spans="1:35" ht="12.75">
      <c r="A241"/>
      <c r="B241"/>
      <c r="C241"/>
      <c r="D241"/>
      <c r="E241"/>
      <c r="F241"/>
      <c r="G241" s="199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I241"/>
    </row>
    <row r="242" spans="1:35" ht="12.75">
      <c r="A242"/>
      <c r="B242"/>
      <c r="C242"/>
      <c r="D242"/>
      <c r="E242"/>
      <c r="F242"/>
      <c r="G242" s="199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I242"/>
    </row>
    <row r="243" spans="1:35" ht="12.75">
      <c r="A243"/>
      <c r="B243"/>
      <c r="C243"/>
      <c r="D243"/>
      <c r="E243"/>
      <c r="F243"/>
      <c r="G243" s="199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I243"/>
    </row>
    <row r="244" spans="1:35" ht="12.75">
      <c r="A244"/>
      <c r="B244"/>
      <c r="C244"/>
      <c r="D244"/>
      <c r="E244"/>
      <c r="F244"/>
      <c r="G244" s="199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I244"/>
    </row>
    <row r="245" spans="1:35" ht="12.75">
      <c r="A245"/>
      <c r="B245"/>
      <c r="C245"/>
      <c r="D245"/>
      <c r="E245"/>
      <c r="F245"/>
      <c r="G245" s="199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I245"/>
    </row>
    <row r="246" spans="1:35" ht="12.75">
      <c r="A246"/>
      <c r="B246"/>
      <c r="C246"/>
      <c r="D246"/>
      <c r="E246"/>
      <c r="F246"/>
      <c r="G246" s="199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I246"/>
    </row>
    <row r="247" spans="1:35" ht="12.75">
      <c r="A247"/>
      <c r="B247"/>
      <c r="C247"/>
      <c r="D247"/>
      <c r="E247"/>
      <c r="F247"/>
      <c r="G247" s="199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I247"/>
    </row>
    <row r="248" spans="1:35" ht="12.75">
      <c r="A248"/>
      <c r="B248"/>
      <c r="C248"/>
      <c r="D248"/>
      <c r="E248"/>
      <c r="F248"/>
      <c r="G248" s="199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I248"/>
    </row>
    <row r="249" spans="1:35" ht="12.75">
      <c r="A249"/>
      <c r="B249"/>
      <c r="C249"/>
      <c r="D249"/>
      <c r="E249"/>
      <c r="F249"/>
      <c r="G249" s="19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I249"/>
    </row>
    <row r="250" spans="1:35" ht="12.75">
      <c r="A250"/>
      <c r="B250"/>
      <c r="C250"/>
      <c r="D250"/>
      <c r="E250"/>
      <c r="F250"/>
      <c r="G250" s="199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I250"/>
    </row>
    <row r="251" spans="1:35" ht="12.75">
      <c r="A251"/>
      <c r="B251"/>
      <c r="C251"/>
      <c r="D251"/>
      <c r="E251"/>
      <c r="F251"/>
      <c r="G251" s="199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I251"/>
    </row>
    <row r="252" spans="1:35" ht="12.75">
      <c r="A252"/>
      <c r="B252"/>
      <c r="C252"/>
      <c r="D252"/>
      <c r="E252"/>
      <c r="F252"/>
      <c r="G252" s="199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I252"/>
    </row>
    <row r="253" spans="1:35" ht="12.75">
      <c r="A253"/>
      <c r="B253"/>
      <c r="C253"/>
      <c r="D253"/>
      <c r="E253"/>
      <c r="F253"/>
      <c r="G253" s="199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I253"/>
    </row>
    <row r="254" spans="1:35" ht="12.75">
      <c r="A254"/>
      <c r="B254"/>
      <c r="C254"/>
      <c r="D254"/>
      <c r="E254"/>
      <c r="F254"/>
      <c r="G254" s="199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I254"/>
    </row>
    <row r="255" spans="1:35" ht="12.75">
      <c r="A255"/>
      <c r="B255"/>
      <c r="C255"/>
      <c r="D255"/>
      <c r="E255"/>
      <c r="F255"/>
      <c r="G255" s="199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I255"/>
    </row>
    <row r="256" spans="1:35" ht="12.75">
      <c r="A256"/>
      <c r="B256"/>
      <c r="C256"/>
      <c r="D256"/>
      <c r="E256"/>
      <c r="F256"/>
      <c r="G256" s="199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I256"/>
    </row>
    <row r="257" spans="1:35" ht="12.75">
      <c r="A257"/>
      <c r="B257"/>
      <c r="C257"/>
      <c r="D257"/>
      <c r="E257"/>
      <c r="F257"/>
      <c r="G257" s="199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I257"/>
    </row>
    <row r="258" spans="1:35" ht="12.75">
      <c r="A258"/>
      <c r="B258"/>
      <c r="C258"/>
      <c r="D258"/>
      <c r="E258"/>
      <c r="F258"/>
      <c r="G258" s="199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I258"/>
    </row>
    <row r="259" spans="1:35" ht="12.75">
      <c r="A259"/>
      <c r="B259"/>
      <c r="C259"/>
      <c r="D259"/>
      <c r="E259"/>
      <c r="F259"/>
      <c r="G259" s="19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I259"/>
    </row>
    <row r="260" spans="1:35" ht="12.75">
      <c r="A260"/>
      <c r="B260"/>
      <c r="C260"/>
      <c r="D260"/>
      <c r="E260"/>
      <c r="F260"/>
      <c r="G260" s="199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I260"/>
    </row>
    <row r="261" spans="1:35" ht="12.75">
      <c r="A261"/>
      <c r="B261"/>
      <c r="C261"/>
      <c r="D261"/>
      <c r="E261"/>
      <c r="F261"/>
      <c r="G261" s="199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I261"/>
    </row>
    <row r="262" spans="1:35" ht="12.75">
      <c r="A262"/>
      <c r="B262"/>
      <c r="C262"/>
      <c r="D262"/>
      <c r="E262"/>
      <c r="F262"/>
      <c r="G262" s="199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I262"/>
    </row>
    <row r="263" spans="1:35" ht="12.75">
      <c r="A263"/>
      <c r="B263"/>
      <c r="C263"/>
      <c r="D263"/>
      <c r="E263"/>
      <c r="F263"/>
      <c r="G263" s="199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I263"/>
    </row>
    <row r="264" spans="1:35" ht="12.75">
      <c r="A264"/>
      <c r="B264"/>
      <c r="C264"/>
      <c r="D264"/>
      <c r="E264"/>
      <c r="F264"/>
      <c r="G264" s="199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I264"/>
    </row>
    <row r="265" spans="1:35" ht="12.75">
      <c r="A265"/>
      <c r="B265"/>
      <c r="C265"/>
      <c r="D265"/>
      <c r="E265"/>
      <c r="F265"/>
      <c r="G265" s="199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I265"/>
    </row>
    <row r="266" spans="1:35" ht="12.75">
      <c r="A266"/>
      <c r="B266"/>
      <c r="C266"/>
      <c r="D266"/>
      <c r="E266"/>
      <c r="F266"/>
      <c r="G266" s="199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I266"/>
    </row>
    <row r="267" spans="1:35" ht="12.75">
      <c r="A267"/>
      <c r="B267"/>
      <c r="C267"/>
      <c r="D267"/>
      <c r="E267"/>
      <c r="F267"/>
      <c r="G267" s="199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I267"/>
    </row>
    <row r="268" spans="1:35" ht="12.75">
      <c r="A268"/>
      <c r="B268"/>
      <c r="C268"/>
      <c r="D268"/>
      <c r="E268"/>
      <c r="F268"/>
      <c r="G268" s="199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I268"/>
    </row>
    <row r="269" spans="1:35" ht="12.75">
      <c r="A269"/>
      <c r="B269"/>
      <c r="C269"/>
      <c r="D269"/>
      <c r="E269"/>
      <c r="F269"/>
      <c r="G269" s="19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I269"/>
    </row>
    <row r="270" spans="1:35" ht="12.75">
      <c r="A270"/>
      <c r="B270"/>
      <c r="C270"/>
      <c r="D270"/>
      <c r="E270"/>
      <c r="F270"/>
      <c r="G270" s="199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I270"/>
    </row>
    <row r="271" spans="1:35" ht="12.75">
      <c r="A271"/>
      <c r="B271"/>
      <c r="C271"/>
      <c r="D271"/>
      <c r="E271"/>
      <c r="F271"/>
      <c r="G271" s="199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I271"/>
    </row>
    <row r="272" spans="1:35" ht="12.75">
      <c r="A272"/>
      <c r="B272"/>
      <c r="C272"/>
      <c r="D272"/>
      <c r="E272"/>
      <c r="F272"/>
      <c r="G272" s="199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I272"/>
    </row>
    <row r="273" spans="1:35" ht="12.75">
      <c r="A273"/>
      <c r="B273"/>
      <c r="C273"/>
      <c r="D273"/>
      <c r="E273"/>
      <c r="F273"/>
      <c r="G273" s="199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I273"/>
    </row>
    <row r="274" spans="1:35" ht="12.75">
      <c r="A274"/>
      <c r="B274"/>
      <c r="C274"/>
      <c r="D274"/>
      <c r="E274"/>
      <c r="F274"/>
      <c r="G274" s="199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I274"/>
    </row>
    <row r="275" spans="1:35" ht="12.75">
      <c r="A275"/>
      <c r="B275"/>
      <c r="C275"/>
      <c r="D275"/>
      <c r="E275"/>
      <c r="F275"/>
      <c r="G275" s="199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I275"/>
    </row>
    <row r="276" spans="1:35" ht="12.75">
      <c r="A276"/>
      <c r="B276"/>
      <c r="C276"/>
      <c r="D276"/>
      <c r="E276"/>
      <c r="F276"/>
      <c r="G276" s="199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I276"/>
    </row>
    <row r="277" spans="1:35" ht="12.75">
      <c r="A277"/>
      <c r="B277"/>
      <c r="C277"/>
      <c r="D277"/>
      <c r="E277"/>
      <c r="F277"/>
      <c r="G277" s="199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I277"/>
    </row>
    <row r="278" spans="1:35" ht="12.75">
      <c r="A278"/>
      <c r="B278"/>
      <c r="C278"/>
      <c r="D278"/>
      <c r="E278"/>
      <c r="F278"/>
      <c r="G278" s="199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I278"/>
    </row>
    <row r="279" spans="1:35" ht="12.75">
      <c r="A279"/>
      <c r="B279"/>
      <c r="C279"/>
      <c r="D279"/>
      <c r="E279"/>
      <c r="F279"/>
      <c r="G279" s="19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I279"/>
    </row>
    <row r="280" spans="1:35" ht="12.75">
      <c r="A280"/>
      <c r="B280"/>
      <c r="C280"/>
      <c r="D280"/>
      <c r="E280"/>
      <c r="F280"/>
      <c r="G280" s="199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I280"/>
    </row>
    <row r="281" spans="1:35" ht="12.75">
      <c r="A281"/>
      <c r="B281"/>
      <c r="C281"/>
      <c r="D281"/>
      <c r="E281"/>
      <c r="F281"/>
      <c r="G281" s="199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I281"/>
    </row>
    <row r="282" spans="1:35" ht="12.75">
      <c r="A282"/>
      <c r="B282"/>
      <c r="C282"/>
      <c r="D282"/>
      <c r="E282"/>
      <c r="F282"/>
      <c r="G282" s="199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I282"/>
    </row>
    <row r="283" spans="1:35" ht="12.75">
      <c r="A283"/>
      <c r="B283"/>
      <c r="C283"/>
      <c r="D283"/>
      <c r="E283"/>
      <c r="F283"/>
      <c r="G283" s="199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I283"/>
    </row>
    <row r="284" spans="1:35" ht="12.75">
      <c r="A284"/>
      <c r="B284"/>
      <c r="C284"/>
      <c r="D284"/>
      <c r="E284"/>
      <c r="F284"/>
      <c r="G284" s="199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I284"/>
    </row>
    <row r="285" spans="1:35" ht="12.75">
      <c r="A285"/>
      <c r="B285"/>
      <c r="C285"/>
      <c r="D285"/>
      <c r="E285"/>
      <c r="F285"/>
      <c r="G285" s="199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I285"/>
    </row>
    <row r="286" spans="1:35" ht="12.75">
      <c r="A286"/>
      <c r="B286"/>
      <c r="C286"/>
      <c r="D286"/>
      <c r="E286"/>
      <c r="F286"/>
      <c r="G286" s="199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I286"/>
    </row>
    <row r="287" spans="1:35" ht="12.75">
      <c r="A287"/>
      <c r="B287"/>
      <c r="C287"/>
      <c r="D287"/>
      <c r="E287"/>
      <c r="F287"/>
      <c r="G287" s="199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I287"/>
    </row>
    <row r="288" spans="1:35" ht="12.75">
      <c r="A288"/>
      <c r="B288"/>
      <c r="C288"/>
      <c r="D288"/>
      <c r="E288"/>
      <c r="F288"/>
      <c r="G288" s="199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I288"/>
    </row>
    <row r="289" spans="1:35" ht="12.75">
      <c r="A289"/>
      <c r="B289"/>
      <c r="C289"/>
      <c r="D289"/>
      <c r="E289"/>
      <c r="F289"/>
      <c r="G289" s="19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I289"/>
    </row>
    <row r="290" spans="1:35" ht="12.75">
      <c r="A290"/>
      <c r="B290"/>
      <c r="C290"/>
      <c r="D290"/>
      <c r="E290"/>
      <c r="F290"/>
      <c r="G290" s="199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I290"/>
    </row>
    <row r="291" spans="1:35" ht="12.75">
      <c r="A291"/>
      <c r="B291"/>
      <c r="C291"/>
      <c r="D291"/>
      <c r="E291"/>
      <c r="F291"/>
      <c r="G291" s="199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I291"/>
    </row>
    <row r="292" spans="1:35" ht="12.75">
      <c r="A292"/>
      <c r="B292"/>
      <c r="C292"/>
      <c r="D292"/>
      <c r="E292"/>
      <c r="F292"/>
      <c r="G292" s="199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I292"/>
    </row>
    <row r="293" spans="1:35" ht="12.75">
      <c r="A293"/>
      <c r="B293"/>
      <c r="C293"/>
      <c r="D293"/>
      <c r="E293"/>
      <c r="F293"/>
      <c r="G293" s="199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I293"/>
    </row>
    <row r="294" spans="1:35" ht="12.75">
      <c r="A294"/>
      <c r="B294"/>
      <c r="C294"/>
      <c r="D294"/>
      <c r="E294"/>
      <c r="F294"/>
      <c r="G294" s="199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I294"/>
    </row>
    <row r="295" spans="1:35" ht="12.75">
      <c r="A295"/>
      <c r="B295"/>
      <c r="C295"/>
      <c r="D295"/>
      <c r="E295"/>
      <c r="F295"/>
      <c r="G295" s="199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I295"/>
    </row>
    <row r="296" spans="1:35" ht="12.75">
      <c r="A296"/>
      <c r="B296"/>
      <c r="C296"/>
      <c r="D296"/>
      <c r="E296"/>
      <c r="F296"/>
      <c r="G296" s="199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I296"/>
    </row>
    <row r="297" spans="1:35" ht="12.75">
      <c r="A297"/>
      <c r="B297"/>
      <c r="C297"/>
      <c r="D297"/>
      <c r="E297"/>
      <c r="F297"/>
      <c r="G297" s="199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I297"/>
    </row>
    <row r="298" spans="1:35" ht="12.75">
      <c r="A298"/>
      <c r="B298"/>
      <c r="C298"/>
      <c r="D298"/>
      <c r="E298"/>
      <c r="F298"/>
      <c r="G298" s="199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I298"/>
    </row>
    <row r="299" spans="1:35" ht="12.75">
      <c r="A299"/>
      <c r="B299"/>
      <c r="C299"/>
      <c r="D299"/>
      <c r="E299"/>
      <c r="F299"/>
      <c r="G299" s="1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I299"/>
    </row>
    <row r="300" spans="1:35" ht="12.75">
      <c r="A300"/>
      <c r="B300"/>
      <c r="C300"/>
      <c r="D300"/>
      <c r="E300"/>
      <c r="F300"/>
      <c r="G300" s="199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I300"/>
    </row>
    <row r="301" spans="1:35" ht="12.75">
      <c r="A301"/>
      <c r="B301"/>
      <c r="C301"/>
      <c r="D301"/>
      <c r="E301"/>
      <c r="F301"/>
      <c r="G301" s="199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I301"/>
    </row>
    <row r="302" spans="1:35" ht="12.75">
      <c r="A302"/>
      <c r="B302"/>
      <c r="C302"/>
      <c r="D302"/>
      <c r="E302"/>
      <c r="F302"/>
      <c r="G302" s="199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I302"/>
    </row>
    <row r="303" spans="1:35" ht="12.75">
      <c r="A303"/>
      <c r="B303"/>
      <c r="C303"/>
      <c r="D303"/>
      <c r="E303"/>
      <c r="F303"/>
      <c r="G303" s="199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I303"/>
    </row>
    <row r="304" spans="1:35" ht="12.75">
      <c r="A304"/>
      <c r="B304"/>
      <c r="C304"/>
      <c r="D304"/>
      <c r="E304"/>
      <c r="F304"/>
      <c r="G304" s="199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I304"/>
    </row>
    <row r="305" spans="1:35" ht="12.75">
      <c r="A305"/>
      <c r="B305"/>
      <c r="C305"/>
      <c r="D305"/>
      <c r="E305"/>
      <c r="F305"/>
      <c r="G305" s="199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I305"/>
    </row>
    <row r="306" spans="1:35" ht="12.75">
      <c r="A306"/>
      <c r="B306"/>
      <c r="C306"/>
      <c r="D306"/>
      <c r="E306"/>
      <c r="F306"/>
      <c r="G306" s="199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I306"/>
    </row>
    <row r="307" spans="1:35" ht="12.75">
      <c r="A307"/>
      <c r="B307"/>
      <c r="C307"/>
      <c r="D307"/>
      <c r="E307"/>
      <c r="F307"/>
      <c r="G307" s="199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I307"/>
    </row>
    <row r="308" spans="1:35" ht="12.75">
      <c r="A308"/>
      <c r="B308"/>
      <c r="C308"/>
      <c r="D308"/>
      <c r="E308"/>
      <c r="F308"/>
      <c r="G308" s="199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I308"/>
    </row>
    <row r="309" spans="1:35" ht="12.75">
      <c r="A309"/>
      <c r="B309"/>
      <c r="C309"/>
      <c r="D309"/>
      <c r="E309"/>
      <c r="F309"/>
      <c r="G309" s="19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I309"/>
    </row>
    <row r="310" spans="1:35" ht="12.75">
      <c r="A310"/>
      <c r="B310"/>
      <c r="C310"/>
      <c r="D310"/>
      <c r="E310"/>
      <c r="F310"/>
      <c r="G310" s="199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I310"/>
    </row>
    <row r="311" spans="1:35" ht="12.75">
      <c r="A311"/>
      <c r="B311"/>
      <c r="C311"/>
      <c r="D311"/>
      <c r="E311"/>
      <c r="F311"/>
      <c r="G311" s="199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I311"/>
    </row>
    <row r="312" spans="1:35" ht="12.75">
      <c r="A312"/>
      <c r="B312"/>
      <c r="C312"/>
      <c r="D312"/>
      <c r="E312"/>
      <c r="F312"/>
      <c r="G312" s="199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I312"/>
    </row>
    <row r="313" spans="1:35" ht="12.75">
      <c r="A313"/>
      <c r="B313"/>
      <c r="C313"/>
      <c r="D313"/>
      <c r="E313"/>
      <c r="F313"/>
      <c r="G313" s="199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I313"/>
    </row>
    <row r="314" spans="1:35" ht="12.75">
      <c r="A314"/>
      <c r="B314"/>
      <c r="C314"/>
      <c r="D314"/>
      <c r="E314"/>
      <c r="F314"/>
      <c r="G314" s="199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I314"/>
    </row>
    <row r="315" spans="1:35" ht="12.75">
      <c r="A315"/>
      <c r="B315"/>
      <c r="C315"/>
      <c r="D315"/>
      <c r="E315"/>
      <c r="F315"/>
      <c r="G315" s="199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I315"/>
    </row>
    <row r="316" spans="1:35" ht="12.75">
      <c r="A316"/>
      <c r="B316"/>
      <c r="C316"/>
      <c r="D316"/>
      <c r="E316"/>
      <c r="F316"/>
      <c r="G316" s="199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I316"/>
    </row>
    <row r="317" spans="1:35" ht="12.75">
      <c r="A317"/>
      <c r="B317"/>
      <c r="C317"/>
      <c r="D317"/>
      <c r="E317"/>
      <c r="F317"/>
      <c r="G317" s="199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I317"/>
    </row>
    <row r="318" spans="1:35" ht="12.75">
      <c r="A318"/>
      <c r="B318"/>
      <c r="C318"/>
      <c r="D318"/>
      <c r="E318"/>
      <c r="F318"/>
      <c r="G318" s="199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I318"/>
    </row>
    <row r="319" spans="1:35" ht="12.75">
      <c r="A319"/>
      <c r="B319"/>
      <c r="C319"/>
      <c r="D319"/>
      <c r="E319"/>
      <c r="F319"/>
      <c r="G319" s="19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I319"/>
    </row>
    <row r="320" spans="1:35" ht="12.75">
      <c r="A320"/>
      <c r="B320"/>
      <c r="C320"/>
      <c r="D320"/>
      <c r="E320"/>
      <c r="F320"/>
      <c r="G320" s="199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I320"/>
    </row>
    <row r="321" spans="1:35" ht="12.75">
      <c r="A321"/>
      <c r="B321"/>
      <c r="C321"/>
      <c r="D321"/>
      <c r="E321"/>
      <c r="F321"/>
      <c r="G321" s="199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I321"/>
    </row>
    <row r="322" spans="1:35" ht="12.75">
      <c r="A322"/>
      <c r="B322"/>
      <c r="C322"/>
      <c r="D322"/>
      <c r="E322"/>
      <c r="F322"/>
      <c r="G322" s="199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I322"/>
    </row>
    <row r="323" spans="1:35" ht="12.75">
      <c r="A323"/>
      <c r="B323"/>
      <c r="C323"/>
      <c r="D323"/>
      <c r="E323"/>
      <c r="F323"/>
      <c r="G323" s="199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I323"/>
    </row>
    <row r="324" spans="1:35" ht="12.75">
      <c r="A324"/>
      <c r="B324"/>
      <c r="C324"/>
      <c r="D324"/>
      <c r="E324"/>
      <c r="F324"/>
      <c r="G324" s="199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I324"/>
    </row>
    <row r="325" spans="1:35" ht="12.75">
      <c r="A325"/>
      <c r="B325"/>
      <c r="C325"/>
      <c r="D325"/>
      <c r="E325"/>
      <c r="F325"/>
      <c r="G325" s="199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I325"/>
    </row>
    <row r="326" spans="1:35" ht="12.75">
      <c r="A326"/>
      <c r="B326"/>
      <c r="C326"/>
      <c r="D326"/>
      <c r="E326"/>
      <c r="F326"/>
      <c r="G326" s="199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I326"/>
    </row>
    <row r="327" spans="1:35" ht="12.75">
      <c r="A327"/>
      <c r="B327"/>
      <c r="C327"/>
      <c r="D327"/>
      <c r="E327"/>
      <c r="F327"/>
      <c r="G327" s="199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I327"/>
    </row>
    <row r="328" spans="1:35" ht="12.75">
      <c r="A328"/>
      <c r="B328"/>
      <c r="C328"/>
      <c r="D328"/>
      <c r="E328"/>
      <c r="F328"/>
      <c r="G328" s="199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I328"/>
    </row>
    <row r="329" spans="1:35" ht="12.75">
      <c r="A329"/>
      <c r="B329"/>
      <c r="C329"/>
      <c r="D329"/>
      <c r="E329"/>
      <c r="F329"/>
      <c r="G329" s="19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I329"/>
    </row>
    <row r="330" spans="1:35" ht="12.75">
      <c r="A330"/>
      <c r="B330"/>
      <c r="C330"/>
      <c r="D330"/>
      <c r="E330"/>
      <c r="F330"/>
      <c r="G330" s="199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I330"/>
    </row>
    <row r="331" spans="1:35" ht="12.75">
      <c r="A331"/>
      <c r="B331"/>
      <c r="C331"/>
      <c r="D331"/>
      <c r="E331"/>
      <c r="F331"/>
      <c r="G331" s="199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I331"/>
    </row>
    <row r="332" spans="1:35" ht="12.75">
      <c r="A332"/>
      <c r="B332"/>
      <c r="C332"/>
      <c r="D332"/>
      <c r="E332"/>
      <c r="F332"/>
      <c r="G332" s="199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I332"/>
    </row>
    <row r="333" spans="1:35" ht="12.75">
      <c r="A333"/>
      <c r="B333"/>
      <c r="C333"/>
      <c r="D333"/>
      <c r="E333"/>
      <c r="F333"/>
      <c r="G333" s="199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I333"/>
    </row>
    <row r="334" spans="1:35" ht="12.75">
      <c r="A334"/>
      <c r="B334"/>
      <c r="C334"/>
      <c r="D334"/>
      <c r="E334"/>
      <c r="F334"/>
      <c r="G334" s="199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I334"/>
    </row>
    <row r="335" spans="1:35" ht="12.75">
      <c r="A335"/>
      <c r="B335"/>
      <c r="C335"/>
      <c r="D335"/>
      <c r="E335"/>
      <c r="F335"/>
      <c r="G335" s="199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I335"/>
    </row>
    <row r="336" spans="1:35" ht="12.75">
      <c r="A336"/>
      <c r="B336"/>
      <c r="C336"/>
      <c r="D336"/>
      <c r="E336"/>
      <c r="F336"/>
      <c r="G336" s="199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I336"/>
    </row>
    <row r="337" spans="1:35" ht="12.75">
      <c r="A337"/>
      <c r="B337"/>
      <c r="C337"/>
      <c r="D337"/>
      <c r="E337"/>
      <c r="F337"/>
      <c r="G337" s="199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I337"/>
    </row>
    <row r="338" spans="1:35" ht="12.75">
      <c r="A338"/>
      <c r="B338"/>
      <c r="C338"/>
      <c r="D338"/>
      <c r="E338"/>
      <c r="F338"/>
      <c r="G338" s="199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I338"/>
    </row>
    <row r="339" spans="1:35" ht="12.75">
      <c r="A339"/>
      <c r="B339"/>
      <c r="C339"/>
      <c r="D339"/>
      <c r="E339"/>
      <c r="F339"/>
      <c r="G339" s="19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I339"/>
    </row>
    <row r="340" spans="1:35" ht="12.75">
      <c r="A340"/>
      <c r="B340"/>
      <c r="C340"/>
      <c r="D340"/>
      <c r="E340"/>
      <c r="F340"/>
      <c r="G340" s="199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I340"/>
    </row>
    <row r="341" spans="1:35" ht="12.75">
      <c r="A341"/>
      <c r="B341"/>
      <c r="C341"/>
      <c r="D341"/>
      <c r="E341"/>
      <c r="F341"/>
      <c r="G341" s="199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I341"/>
    </row>
    <row r="342" spans="1:35" ht="12.75">
      <c r="A342"/>
      <c r="B342"/>
      <c r="C342"/>
      <c r="D342"/>
      <c r="E342"/>
      <c r="F342"/>
      <c r="G342" s="199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I342"/>
    </row>
    <row r="343" spans="1:35" ht="12.75">
      <c r="A343"/>
      <c r="B343"/>
      <c r="C343"/>
      <c r="D343"/>
      <c r="E343"/>
      <c r="F343"/>
      <c r="G343" s="199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I343"/>
    </row>
    <row r="344" spans="1:35" ht="12.75">
      <c r="A344"/>
      <c r="B344"/>
      <c r="C344"/>
      <c r="D344"/>
      <c r="E344"/>
      <c r="F344"/>
      <c r="G344" s="199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I344"/>
    </row>
    <row r="345" spans="1:35" ht="12.75">
      <c r="A345"/>
      <c r="B345"/>
      <c r="C345"/>
      <c r="D345"/>
      <c r="E345"/>
      <c r="F345"/>
      <c r="G345" s="199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I345"/>
    </row>
    <row r="346" spans="1:35" ht="12.75">
      <c r="A346"/>
      <c r="B346"/>
      <c r="C346"/>
      <c r="D346"/>
      <c r="E346"/>
      <c r="F346"/>
      <c r="G346" s="199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I346"/>
    </row>
    <row r="347" spans="1:35" ht="12.75">
      <c r="A347"/>
      <c r="B347"/>
      <c r="C347"/>
      <c r="D347"/>
      <c r="E347"/>
      <c r="F347"/>
      <c r="G347" s="199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I347"/>
    </row>
    <row r="348" spans="1:35" ht="12.75">
      <c r="A348"/>
      <c r="B348"/>
      <c r="C348"/>
      <c r="D348"/>
      <c r="E348"/>
      <c r="F348"/>
      <c r="G348" s="199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I348"/>
    </row>
    <row r="349" spans="1:35" ht="12.75">
      <c r="A349"/>
      <c r="B349"/>
      <c r="C349"/>
      <c r="D349"/>
      <c r="E349"/>
      <c r="F349"/>
      <c r="G349" s="19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I349"/>
    </row>
    <row r="350" spans="1:35" ht="12.75">
      <c r="A350"/>
      <c r="B350"/>
      <c r="C350"/>
      <c r="D350"/>
      <c r="E350"/>
      <c r="F350"/>
      <c r="G350" s="199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I350"/>
    </row>
    <row r="351" spans="1:35" ht="12.75">
      <c r="A351"/>
      <c r="B351"/>
      <c r="C351"/>
      <c r="D351"/>
      <c r="E351"/>
      <c r="F351"/>
      <c r="G351" s="199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I351"/>
    </row>
    <row r="352" spans="1:35" ht="12.75">
      <c r="A352"/>
      <c r="B352"/>
      <c r="C352"/>
      <c r="D352"/>
      <c r="E352"/>
      <c r="F352"/>
      <c r="G352" s="199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I352"/>
    </row>
    <row r="353" spans="1:35" ht="12.75">
      <c r="A353"/>
      <c r="B353"/>
      <c r="C353"/>
      <c r="D353"/>
      <c r="E353"/>
      <c r="F353"/>
      <c r="G353" s="199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I353"/>
    </row>
    <row r="354" spans="1:35" ht="12.75">
      <c r="A354"/>
      <c r="B354"/>
      <c r="C354"/>
      <c r="D354"/>
      <c r="E354"/>
      <c r="F354"/>
      <c r="G354" s="199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I354"/>
    </row>
    <row r="355" spans="1:35" ht="12.75">
      <c r="A355"/>
      <c r="B355"/>
      <c r="C355"/>
      <c r="D355"/>
      <c r="E355"/>
      <c r="F355"/>
      <c r="G355" s="199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I355"/>
    </row>
    <row r="356" spans="1:35" ht="12.75">
      <c r="A356"/>
      <c r="B356"/>
      <c r="C356"/>
      <c r="D356"/>
      <c r="E356"/>
      <c r="F356"/>
      <c r="G356" s="199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I356"/>
    </row>
    <row r="357" spans="1:35" ht="12.75">
      <c r="A357"/>
      <c r="B357"/>
      <c r="C357"/>
      <c r="D357"/>
      <c r="E357"/>
      <c r="F357"/>
      <c r="G357" s="199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I357"/>
    </row>
    <row r="358" spans="1:35" ht="12.75">
      <c r="A358"/>
      <c r="B358"/>
      <c r="C358"/>
      <c r="D358"/>
      <c r="E358"/>
      <c r="F358"/>
      <c r="G358" s="199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I358"/>
    </row>
    <row r="359" spans="1:35" ht="12.75">
      <c r="A359"/>
      <c r="B359"/>
      <c r="C359"/>
      <c r="D359"/>
      <c r="E359"/>
      <c r="F359"/>
      <c r="G359" s="19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I359"/>
    </row>
    <row r="360" spans="1:35" ht="12.75">
      <c r="A360"/>
      <c r="B360"/>
      <c r="C360"/>
      <c r="D360"/>
      <c r="E360"/>
      <c r="F360"/>
      <c r="G360" s="199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I360"/>
    </row>
    <row r="361" spans="1:35" ht="12.75">
      <c r="A361"/>
      <c r="B361"/>
      <c r="C361"/>
      <c r="D361"/>
      <c r="E361"/>
      <c r="F361"/>
      <c r="G361" s="199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I361"/>
    </row>
    <row r="362" spans="1:35" ht="12.75">
      <c r="A362"/>
      <c r="B362"/>
      <c r="C362"/>
      <c r="D362"/>
      <c r="E362"/>
      <c r="F362"/>
      <c r="G362" s="199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I362"/>
    </row>
    <row r="363" spans="1:35" ht="12.75">
      <c r="A363"/>
      <c r="B363"/>
      <c r="C363"/>
      <c r="D363"/>
      <c r="E363"/>
      <c r="F363"/>
      <c r="G363" s="199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I363"/>
    </row>
    <row r="364" spans="1:35" ht="12.75">
      <c r="A364"/>
      <c r="B364"/>
      <c r="C364"/>
      <c r="D364"/>
      <c r="E364"/>
      <c r="F364"/>
      <c r="G364" s="199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I364"/>
    </row>
    <row r="365" spans="1:35" ht="12.75">
      <c r="A365"/>
      <c r="B365"/>
      <c r="C365"/>
      <c r="D365"/>
      <c r="E365"/>
      <c r="F365"/>
      <c r="G365" s="199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I365"/>
    </row>
    <row r="366" spans="1:35" ht="12.75">
      <c r="A366"/>
      <c r="B366"/>
      <c r="C366"/>
      <c r="D366"/>
      <c r="E366"/>
      <c r="F366"/>
      <c r="G366" s="199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I366"/>
    </row>
    <row r="367" spans="1:35" ht="12.75">
      <c r="A367"/>
      <c r="B367"/>
      <c r="C367"/>
      <c r="D367"/>
      <c r="E367"/>
      <c r="F367"/>
      <c r="G367" s="199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I367"/>
    </row>
    <row r="368" spans="1:35" ht="12.75">
      <c r="A368"/>
      <c r="B368"/>
      <c r="C368"/>
      <c r="D368"/>
      <c r="E368"/>
      <c r="F368"/>
      <c r="G368" s="199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I368"/>
    </row>
    <row r="369" spans="1:35" ht="12.75">
      <c r="A369"/>
      <c r="B369"/>
      <c r="C369"/>
      <c r="D369"/>
      <c r="E369"/>
      <c r="F369"/>
      <c r="G369" s="19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I369"/>
    </row>
    <row r="370" spans="1:35" ht="12.75">
      <c r="A370"/>
      <c r="B370"/>
      <c r="C370"/>
      <c r="D370"/>
      <c r="E370"/>
      <c r="F370"/>
      <c r="G370" s="199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I370"/>
    </row>
    <row r="371" spans="1:35" ht="12.75">
      <c r="A371"/>
      <c r="B371"/>
      <c r="C371"/>
      <c r="D371"/>
      <c r="E371"/>
      <c r="F371"/>
      <c r="G371" s="199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I371"/>
    </row>
    <row r="372" spans="1:35" ht="12.75">
      <c r="A372"/>
      <c r="B372"/>
      <c r="C372"/>
      <c r="D372"/>
      <c r="E372"/>
      <c r="F372"/>
      <c r="G372" s="199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I372"/>
    </row>
    <row r="373" spans="1:35" ht="12.75">
      <c r="A373"/>
      <c r="B373"/>
      <c r="C373"/>
      <c r="D373"/>
      <c r="E373"/>
      <c r="F373"/>
      <c r="G373" s="199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I373"/>
    </row>
    <row r="374" spans="1:35" ht="12.75">
      <c r="A374"/>
      <c r="B374"/>
      <c r="C374"/>
      <c r="D374"/>
      <c r="E374"/>
      <c r="F374"/>
      <c r="G374" s="199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</row>
    <row r="375" spans="1:35" ht="12.75">
      <c r="A375"/>
      <c r="B375"/>
      <c r="C375"/>
      <c r="D375"/>
      <c r="E375"/>
      <c r="F375"/>
      <c r="G375" s="199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</row>
    <row r="376" spans="1:35" ht="12.75">
      <c r="A376"/>
      <c r="B376"/>
      <c r="C376"/>
      <c r="D376"/>
      <c r="E376"/>
      <c r="F376"/>
      <c r="G376" s="199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I376"/>
    </row>
    <row r="377" spans="1:35" ht="12.75">
      <c r="A377"/>
      <c r="B377"/>
      <c r="C377"/>
      <c r="D377"/>
      <c r="E377"/>
      <c r="F377"/>
      <c r="G377" s="199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I377"/>
    </row>
    <row r="378" spans="1:35" ht="12.75">
      <c r="A378"/>
      <c r="B378"/>
      <c r="C378"/>
      <c r="D378"/>
      <c r="E378"/>
      <c r="F378"/>
      <c r="G378" s="199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I378"/>
    </row>
    <row r="379" spans="1:35" ht="12.75">
      <c r="A379"/>
      <c r="B379"/>
      <c r="C379"/>
      <c r="D379"/>
      <c r="E379"/>
      <c r="F379"/>
      <c r="G379" s="19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I379"/>
    </row>
    <row r="380" spans="1:35" ht="12.75">
      <c r="A380"/>
      <c r="B380"/>
      <c r="C380"/>
      <c r="D380"/>
      <c r="E380"/>
      <c r="F380"/>
      <c r="G380" s="199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I380"/>
    </row>
    <row r="381" spans="1:35" ht="12.75">
      <c r="A381"/>
      <c r="B381"/>
      <c r="C381"/>
      <c r="D381"/>
      <c r="E381"/>
      <c r="F381"/>
      <c r="G381" s="199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I381"/>
    </row>
    <row r="382" spans="1:35" ht="12.75">
      <c r="A382"/>
      <c r="B382"/>
      <c r="C382"/>
      <c r="D382"/>
      <c r="E382"/>
      <c r="F382"/>
      <c r="G382" s="199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I382"/>
    </row>
    <row r="383" spans="1:35" ht="12.75">
      <c r="A383"/>
      <c r="B383"/>
      <c r="C383"/>
      <c r="D383"/>
      <c r="E383"/>
      <c r="F383"/>
      <c r="G383" s="199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I383"/>
    </row>
    <row r="384" spans="1:35" ht="12.75">
      <c r="A384"/>
      <c r="B384"/>
      <c r="C384"/>
      <c r="D384"/>
      <c r="E384"/>
      <c r="F384"/>
      <c r="G384" s="199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I384"/>
    </row>
    <row r="385" spans="1:35" ht="12.75">
      <c r="A385"/>
      <c r="B385"/>
      <c r="C385"/>
      <c r="D385"/>
      <c r="E385"/>
      <c r="F385"/>
      <c r="G385" s="199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I385"/>
    </row>
    <row r="386" spans="1:35" ht="12.75">
      <c r="A386"/>
      <c r="B386"/>
      <c r="C386"/>
      <c r="D386"/>
      <c r="E386"/>
      <c r="F386"/>
      <c r="G386" s="199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I386"/>
    </row>
    <row r="387" spans="1:35" ht="12.75">
      <c r="A387"/>
      <c r="B387"/>
      <c r="C387"/>
      <c r="D387"/>
      <c r="E387"/>
      <c r="F387"/>
      <c r="G387" s="199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I387"/>
    </row>
    <row r="388" spans="1:35" ht="12.75">
      <c r="A388"/>
      <c r="B388"/>
      <c r="C388"/>
      <c r="D388"/>
      <c r="E388"/>
      <c r="F388"/>
      <c r="G388" s="199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I388"/>
    </row>
    <row r="389" spans="1:35" ht="12.75">
      <c r="A389"/>
      <c r="B389"/>
      <c r="C389"/>
      <c r="D389"/>
      <c r="E389"/>
      <c r="F389"/>
      <c r="G389" s="19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I389"/>
    </row>
    <row r="390" spans="1:35" ht="12.75">
      <c r="A390"/>
      <c r="B390"/>
      <c r="C390"/>
      <c r="D390"/>
      <c r="E390"/>
      <c r="F390"/>
      <c r="G390" s="199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I390"/>
    </row>
    <row r="391" spans="1:35" ht="12.75">
      <c r="A391"/>
      <c r="B391"/>
      <c r="C391"/>
      <c r="D391"/>
      <c r="E391"/>
      <c r="F391"/>
      <c r="G391" s="199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I391"/>
    </row>
    <row r="392" spans="1:35" ht="12.75">
      <c r="A392"/>
      <c r="B392"/>
      <c r="C392"/>
      <c r="D392"/>
      <c r="E392"/>
      <c r="F392"/>
      <c r="G392" s="199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I392"/>
    </row>
    <row r="393" spans="1:35" ht="12.75">
      <c r="A393"/>
      <c r="B393"/>
      <c r="C393"/>
      <c r="D393"/>
      <c r="E393"/>
      <c r="F393"/>
      <c r="G393" s="199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I393"/>
    </row>
    <row r="394" spans="1:35" ht="12.75">
      <c r="A394"/>
      <c r="B394"/>
      <c r="C394"/>
      <c r="D394"/>
      <c r="E394"/>
      <c r="F394"/>
      <c r="G394" s="199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I394"/>
    </row>
    <row r="395" spans="1:35" ht="12.75">
      <c r="A395"/>
      <c r="B395"/>
      <c r="C395"/>
      <c r="D395"/>
      <c r="E395"/>
      <c r="F395"/>
      <c r="G395" s="199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I395"/>
    </row>
    <row r="396" spans="1:35" ht="12.75">
      <c r="A396"/>
      <c r="B396"/>
      <c r="C396"/>
      <c r="D396"/>
      <c r="E396"/>
      <c r="F396"/>
      <c r="G396" s="199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I396"/>
    </row>
    <row r="397" spans="1:35" ht="12.75">
      <c r="A397"/>
      <c r="B397"/>
      <c r="C397"/>
      <c r="D397"/>
      <c r="E397"/>
      <c r="F397"/>
      <c r="G397" s="199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I397"/>
    </row>
    <row r="398" spans="1:35" ht="12.75">
      <c r="A398"/>
      <c r="B398"/>
      <c r="C398"/>
      <c r="D398"/>
      <c r="E398"/>
      <c r="F398"/>
      <c r="G398" s="199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I398"/>
    </row>
    <row r="399" spans="1:35" ht="12.75">
      <c r="A399"/>
      <c r="B399"/>
      <c r="C399"/>
      <c r="D399"/>
      <c r="E399"/>
      <c r="F399"/>
      <c r="G399" s="1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I399"/>
    </row>
    <row r="400" spans="1:35" ht="12.75">
      <c r="A400"/>
      <c r="B400"/>
      <c r="C400"/>
      <c r="D400"/>
      <c r="E400"/>
      <c r="F400"/>
      <c r="G400" s="199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I400"/>
    </row>
    <row r="401" spans="1:35" ht="12.75">
      <c r="A401"/>
      <c r="B401"/>
      <c r="C401"/>
      <c r="D401"/>
      <c r="E401"/>
      <c r="F401"/>
      <c r="G401" s="199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I401"/>
    </row>
    <row r="402" spans="1:35" ht="12.75">
      <c r="A402"/>
      <c r="B402"/>
      <c r="C402"/>
      <c r="D402"/>
      <c r="E402"/>
      <c r="F402"/>
      <c r="G402" s="199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I402"/>
    </row>
    <row r="403" spans="1:35" ht="12.75">
      <c r="A403"/>
      <c r="B403"/>
      <c r="C403"/>
      <c r="D403"/>
      <c r="E403"/>
      <c r="F403"/>
      <c r="G403" s="199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I403"/>
    </row>
    <row r="404" spans="1:35" ht="12.75">
      <c r="A404"/>
      <c r="B404"/>
      <c r="C404"/>
      <c r="D404"/>
      <c r="E404"/>
      <c r="F404"/>
      <c r="G404" s="199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I404"/>
    </row>
    <row r="405" spans="1:35" ht="12.75">
      <c r="A405"/>
      <c r="B405"/>
      <c r="C405"/>
      <c r="D405"/>
      <c r="E405"/>
      <c r="F405"/>
      <c r="G405" s="199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I405"/>
    </row>
    <row r="406" spans="1:35" ht="12.75">
      <c r="A406"/>
      <c r="B406"/>
      <c r="C406"/>
      <c r="D406"/>
      <c r="E406"/>
      <c r="F406"/>
      <c r="G406" s="199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I406"/>
    </row>
    <row r="407" spans="1:35" ht="12.75">
      <c r="A407"/>
      <c r="B407"/>
      <c r="C407"/>
      <c r="D407"/>
      <c r="E407"/>
      <c r="F407"/>
      <c r="G407" s="199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I407"/>
    </row>
    <row r="408" spans="1:35" ht="12.75">
      <c r="A408"/>
      <c r="B408"/>
      <c r="C408"/>
      <c r="D408"/>
      <c r="E408"/>
      <c r="F408"/>
      <c r="G408" s="199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I408"/>
    </row>
    <row r="409" spans="1:35" ht="12.75">
      <c r="A409"/>
      <c r="B409"/>
      <c r="C409"/>
      <c r="D409"/>
      <c r="E409"/>
      <c r="F409"/>
      <c r="G409" s="19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I409"/>
    </row>
    <row r="410" spans="1:35" ht="12.75">
      <c r="A410"/>
      <c r="B410"/>
      <c r="C410"/>
      <c r="D410"/>
      <c r="E410"/>
      <c r="F410"/>
      <c r="G410" s="199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I410"/>
    </row>
    <row r="411" spans="1:35" ht="12.75">
      <c r="A411"/>
      <c r="B411"/>
      <c r="C411"/>
      <c r="D411"/>
      <c r="E411"/>
      <c r="F411"/>
      <c r="G411" s="199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I411"/>
    </row>
    <row r="412" spans="1:35" ht="12.75">
      <c r="A412"/>
      <c r="B412"/>
      <c r="C412"/>
      <c r="D412"/>
      <c r="E412"/>
      <c r="F412"/>
      <c r="G412" s="199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I412"/>
    </row>
    <row r="413" spans="1:35" ht="12.75">
      <c r="A413"/>
      <c r="B413"/>
      <c r="C413"/>
      <c r="D413"/>
      <c r="E413"/>
      <c r="F413"/>
      <c r="G413" s="199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I413"/>
    </row>
    <row r="414" spans="1:35" ht="12.75">
      <c r="A414"/>
      <c r="B414"/>
      <c r="C414"/>
      <c r="D414"/>
      <c r="E414"/>
      <c r="F414"/>
      <c r="G414" s="199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I414"/>
    </row>
    <row r="415" spans="1:35" ht="12.75">
      <c r="A415"/>
      <c r="B415"/>
      <c r="C415"/>
      <c r="D415"/>
      <c r="E415"/>
      <c r="F415"/>
      <c r="G415" s="199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I415"/>
    </row>
    <row r="416" spans="1:35" ht="12.75">
      <c r="A416"/>
      <c r="B416"/>
      <c r="C416"/>
      <c r="D416"/>
      <c r="E416"/>
      <c r="F416"/>
      <c r="G416" s="199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I416"/>
    </row>
    <row r="417" spans="1:35" ht="12.75">
      <c r="A417"/>
      <c r="B417"/>
      <c r="C417"/>
      <c r="D417"/>
      <c r="E417"/>
      <c r="F417"/>
      <c r="G417" s="199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I417"/>
    </row>
    <row r="418" spans="1:35" ht="12.75">
      <c r="A418"/>
      <c r="B418"/>
      <c r="C418"/>
      <c r="D418"/>
      <c r="E418"/>
      <c r="F418"/>
      <c r="G418" s="199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I418"/>
    </row>
    <row r="419" spans="1:35" ht="12.75">
      <c r="A419"/>
      <c r="B419"/>
      <c r="C419"/>
      <c r="D419"/>
      <c r="E419"/>
      <c r="F419"/>
      <c r="G419" s="19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I419"/>
    </row>
    <row r="420" spans="1:35" ht="12.75">
      <c r="A420"/>
      <c r="B420"/>
      <c r="C420"/>
      <c r="D420"/>
      <c r="E420"/>
      <c r="F420"/>
      <c r="G420" s="199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I420"/>
    </row>
    <row r="421" spans="1:35" ht="12.75">
      <c r="A421"/>
      <c r="B421"/>
      <c r="C421"/>
      <c r="D421"/>
      <c r="E421"/>
      <c r="F421"/>
      <c r="G421" s="199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I421"/>
    </row>
    <row r="422" spans="1:35" ht="12.75">
      <c r="A422"/>
      <c r="B422"/>
      <c r="C422"/>
      <c r="D422"/>
      <c r="E422"/>
      <c r="F422"/>
      <c r="G422" s="199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I422"/>
    </row>
    <row r="423" spans="1:35" ht="12.75">
      <c r="A423"/>
      <c r="B423"/>
      <c r="C423"/>
      <c r="D423"/>
      <c r="E423"/>
      <c r="F423"/>
      <c r="G423" s="199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I423"/>
    </row>
    <row r="424" spans="1:35" ht="12.75">
      <c r="A424"/>
      <c r="B424"/>
      <c r="C424"/>
      <c r="D424"/>
      <c r="E424"/>
      <c r="F424"/>
      <c r="G424" s="199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I424"/>
    </row>
    <row r="425" spans="1:35" ht="12.75">
      <c r="A425"/>
      <c r="B425"/>
      <c r="C425"/>
      <c r="D425"/>
      <c r="E425"/>
      <c r="F425"/>
      <c r="G425" s="199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I425"/>
    </row>
    <row r="426" spans="1:35" ht="12.75">
      <c r="A426"/>
      <c r="B426"/>
      <c r="C426"/>
      <c r="D426"/>
      <c r="E426"/>
      <c r="F426"/>
      <c r="G426" s="199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I426"/>
    </row>
    <row r="427" spans="1:35" ht="12.75">
      <c r="A427"/>
      <c r="B427"/>
      <c r="C427"/>
      <c r="D427"/>
      <c r="E427"/>
      <c r="F427"/>
      <c r="G427" s="199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I427"/>
    </row>
    <row r="428" spans="1:35" ht="12.75">
      <c r="A428"/>
      <c r="B428"/>
      <c r="C428"/>
      <c r="D428"/>
      <c r="E428"/>
      <c r="F428"/>
      <c r="G428" s="199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I428"/>
    </row>
    <row r="429" spans="1:35" ht="12.75">
      <c r="A429"/>
      <c r="B429"/>
      <c r="C429"/>
      <c r="D429"/>
      <c r="E429"/>
      <c r="F429"/>
      <c r="G429" s="19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I429"/>
    </row>
    <row r="430" spans="1:35" ht="12.75">
      <c r="A430"/>
      <c r="B430"/>
      <c r="C430"/>
      <c r="D430"/>
      <c r="E430"/>
      <c r="F430"/>
      <c r="G430" s="199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I430"/>
    </row>
    <row r="431" spans="1:35" ht="12.75">
      <c r="A431"/>
      <c r="B431"/>
      <c r="C431"/>
      <c r="D431"/>
      <c r="E431"/>
      <c r="F431"/>
      <c r="G431" s="199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I431"/>
    </row>
    <row r="432" spans="1:35" ht="12.75">
      <c r="A432"/>
      <c r="B432"/>
      <c r="C432"/>
      <c r="D432"/>
      <c r="E432"/>
      <c r="F432"/>
      <c r="G432" s="199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I432"/>
    </row>
    <row r="433" spans="1:35" ht="12.75">
      <c r="A433"/>
      <c r="B433"/>
      <c r="C433"/>
      <c r="D433"/>
      <c r="E433"/>
      <c r="F433"/>
      <c r="G433" s="199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I433"/>
    </row>
    <row r="434" spans="1:35" ht="12.75">
      <c r="A434"/>
      <c r="B434"/>
      <c r="C434"/>
      <c r="D434"/>
      <c r="E434"/>
      <c r="F434"/>
      <c r="G434" s="199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I434"/>
    </row>
    <row r="435" spans="1:35" ht="12.75">
      <c r="A435"/>
      <c r="B435"/>
      <c r="C435"/>
      <c r="D435"/>
      <c r="E435"/>
      <c r="F435"/>
      <c r="G435" s="199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I435"/>
    </row>
    <row r="436" spans="1:35" ht="12.75">
      <c r="A436"/>
      <c r="B436"/>
      <c r="C436"/>
      <c r="D436"/>
      <c r="E436"/>
      <c r="F436"/>
      <c r="G436" s="199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I436"/>
    </row>
    <row r="437" spans="1:35" ht="12.75">
      <c r="A437"/>
      <c r="B437"/>
      <c r="C437"/>
      <c r="D437"/>
      <c r="E437"/>
      <c r="F437"/>
      <c r="G437" s="199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I437"/>
    </row>
    <row r="438" spans="1:35" ht="12.75">
      <c r="A438"/>
      <c r="B438"/>
      <c r="C438"/>
      <c r="D438"/>
      <c r="E438"/>
      <c r="F438"/>
      <c r="G438" s="199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I438"/>
    </row>
    <row r="439" spans="1:35" ht="12.75">
      <c r="A439"/>
      <c r="B439"/>
      <c r="C439"/>
      <c r="D439"/>
      <c r="E439"/>
      <c r="F439"/>
      <c r="G439" s="19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I439"/>
    </row>
    <row r="440" spans="1:35" ht="12.75">
      <c r="A440"/>
      <c r="B440"/>
      <c r="C440"/>
      <c r="D440"/>
      <c r="E440"/>
      <c r="F440"/>
      <c r="G440" s="199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I440"/>
    </row>
    <row r="441" spans="1:35" ht="12.75">
      <c r="A441"/>
      <c r="B441"/>
      <c r="C441"/>
      <c r="D441"/>
      <c r="E441"/>
      <c r="F441"/>
      <c r="G441" s="199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I441"/>
    </row>
    <row r="442" spans="1:35" ht="12.75">
      <c r="A442"/>
      <c r="B442"/>
      <c r="C442"/>
      <c r="D442"/>
      <c r="E442"/>
      <c r="F442"/>
      <c r="G442" s="199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I442"/>
    </row>
    <row r="443" spans="1:35" ht="12.75">
      <c r="A443"/>
      <c r="B443"/>
      <c r="C443"/>
      <c r="D443"/>
      <c r="E443"/>
      <c r="F443"/>
      <c r="G443" s="199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I443"/>
    </row>
    <row r="444" spans="1:35" ht="12.75">
      <c r="A444"/>
      <c r="B444"/>
      <c r="C444"/>
      <c r="D444"/>
      <c r="E444"/>
      <c r="F444"/>
      <c r="G444" s="199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I444"/>
    </row>
    <row r="445" spans="1:35" ht="12.75">
      <c r="A445"/>
      <c r="B445"/>
      <c r="C445"/>
      <c r="D445"/>
      <c r="E445"/>
      <c r="F445"/>
      <c r="G445" s="199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I445"/>
    </row>
    <row r="446" spans="1:35" ht="12.75">
      <c r="A446"/>
      <c r="B446"/>
      <c r="C446"/>
      <c r="D446"/>
      <c r="E446"/>
      <c r="F446"/>
      <c r="G446" s="199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I446"/>
    </row>
    <row r="447" spans="1:35" ht="12.75">
      <c r="A447"/>
      <c r="B447"/>
      <c r="C447"/>
      <c r="D447"/>
      <c r="E447"/>
      <c r="F447"/>
      <c r="G447" s="199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I447"/>
    </row>
    <row r="448" spans="1:35" ht="12.75">
      <c r="A448"/>
      <c r="B448"/>
      <c r="C448"/>
      <c r="D448"/>
      <c r="E448"/>
      <c r="F448"/>
      <c r="G448" s="199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I448"/>
    </row>
    <row r="449" spans="1:35" ht="12.75">
      <c r="A449"/>
      <c r="B449"/>
      <c r="C449"/>
      <c r="D449"/>
      <c r="E449"/>
      <c r="F449"/>
      <c r="G449" s="19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I449"/>
    </row>
    <row r="450" spans="1:35" ht="12.75">
      <c r="A450"/>
      <c r="B450"/>
      <c r="C450"/>
      <c r="D450"/>
      <c r="E450"/>
      <c r="F450"/>
      <c r="G450" s="199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I450"/>
    </row>
    <row r="451" spans="1:35" ht="12.75">
      <c r="A451"/>
      <c r="B451"/>
      <c r="C451"/>
      <c r="D451"/>
      <c r="E451"/>
      <c r="F451"/>
      <c r="G451" s="199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I451"/>
    </row>
    <row r="452" spans="1:35" ht="12.75">
      <c r="A452"/>
      <c r="B452"/>
      <c r="C452"/>
      <c r="D452"/>
      <c r="E452"/>
      <c r="F452"/>
      <c r="G452" s="199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I452"/>
    </row>
    <row r="453" spans="1:35" ht="12.75">
      <c r="A453"/>
      <c r="B453"/>
      <c r="C453"/>
      <c r="D453"/>
      <c r="E453"/>
      <c r="F453"/>
      <c r="G453" s="199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I453"/>
    </row>
    <row r="454" spans="1:35" ht="12.75">
      <c r="A454"/>
      <c r="B454"/>
      <c r="C454"/>
      <c r="D454"/>
      <c r="E454"/>
      <c r="F454"/>
      <c r="G454" s="199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I454"/>
    </row>
    <row r="455" spans="1:35" ht="12.75">
      <c r="A455"/>
      <c r="B455"/>
      <c r="C455"/>
      <c r="D455"/>
      <c r="E455"/>
      <c r="F455"/>
      <c r="G455" s="199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I455"/>
    </row>
    <row r="456" spans="1:35" ht="12.75">
      <c r="A456"/>
      <c r="B456"/>
      <c r="C456"/>
      <c r="D456"/>
      <c r="E456"/>
      <c r="F456"/>
      <c r="G456" s="199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I456"/>
    </row>
    <row r="457" spans="1:35" ht="12.75">
      <c r="A457"/>
      <c r="B457"/>
      <c r="C457"/>
      <c r="D457"/>
      <c r="E457"/>
      <c r="F457"/>
      <c r="G457" s="199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I457"/>
    </row>
    <row r="458" spans="1:35" ht="12.75">
      <c r="A458"/>
      <c r="B458"/>
      <c r="C458"/>
      <c r="D458"/>
      <c r="E458"/>
      <c r="F458"/>
      <c r="G458" s="199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I458"/>
    </row>
    <row r="459" spans="1:35" ht="12.75">
      <c r="A459"/>
      <c r="B459"/>
      <c r="C459"/>
      <c r="D459"/>
      <c r="E459"/>
      <c r="F459"/>
      <c r="G459" s="19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I459"/>
    </row>
    <row r="460" spans="1:35" ht="12.75">
      <c r="A460"/>
      <c r="B460"/>
      <c r="C460"/>
      <c r="D460"/>
      <c r="E460"/>
      <c r="F460"/>
      <c r="G460" s="199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I460"/>
    </row>
    <row r="461" spans="1:35" ht="12.75">
      <c r="A461"/>
      <c r="B461"/>
      <c r="C461"/>
      <c r="D461"/>
      <c r="E461"/>
      <c r="F461"/>
      <c r="G461" s="199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I461"/>
    </row>
    <row r="462" spans="1:35" ht="12.75">
      <c r="A462"/>
      <c r="B462"/>
      <c r="C462"/>
      <c r="D462"/>
      <c r="E462"/>
      <c r="F462"/>
      <c r="G462" s="199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I462"/>
    </row>
    <row r="463" spans="1:35" ht="12.75">
      <c r="A463"/>
      <c r="B463"/>
      <c r="C463"/>
      <c r="D463"/>
      <c r="E463"/>
      <c r="F463"/>
      <c r="G463" s="199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I463"/>
    </row>
    <row r="464" spans="1:35" ht="12.75">
      <c r="A464"/>
      <c r="B464"/>
      <c r="C464"/>
      <c r="D464"/>
      <c r="E464"/>
      <c r="F464"/>
      <c r="G464" s="199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I464"/>
    </row>
    <row r="465" spans="1:35" ht="12.75">
      <c r="A465"/>
      <c r="B465"/>
      <c r="C465"/>
      <c r="D465"/>
      <c r="E465"/>
      <c r="F465"/>
      <c r="G465" s="199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I465"/>
    </row>
    <row r="466" spans="1:35" ht="12.75">
      <c r="A466"/>
      <c r="B466"/>
      <c r="C466"/>
      <c r="D466"/>
      <c r="E466"/>
      <c r="F466"/>
      <c r="G466" s="199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I466"/>
    </row>
    <row r="467" spans="1:35" ht="12.75">
      <c r="A467"/>
      <c r="B467"/>
      <c r="C467"/>
      <c r="D467"/>
      <c r="E467"/>
      <c r="F467"/>
      <c r="G467" s="199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I467"/>
    </row>
    <row r="468" spans="1:35" ht="12.75">
      <c r="A468"/>
      <c r="B468"/>
      <c r="C468"/>
      <c r="D468"/>
      <c r="E468"/>
      <c r="F468"/>
      <c r="G468" s="199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I468"/>
    </row>
    <row r="469" spans="1:35" ht="12.75">
      <c r="A469"/>
      <c r="B469"/>
      <c r="C469"/>
      <c r="D469"/>
      <c r="E469"/>
      <c r="F469"/>
      <c r="G469" s="19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I469"/>
    </row>
    <row r="470" spans="1:35" ht="12.75">
      <c r="A470"/>
      <c r="B470"/>
      <c r="C470"/>
      <c r="D470"/>
      <c r="E470"/>
      <c r="F470"/>
      <c r="G470" s="199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I470"/>
    </row>
    <row r="471" spans="1:35" ht="12.75">
      <c r="A471"/>
      <c r="B471"/>
      <c r="C471"/>
      <c r="D471"/>
      <c r="E471"/>
      <c r="F471"/>
      <c r="G471" s="199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I471"/>
    </row>
    <row r="472" spans="1:35" ht="12.75">
      <c r="A472"/>
      <c r="B472"/>
      <c r="C472"/>
      <c r="D472"/>
      <c r="E472"/>
      <c r="F472"/>
      <c r="G472" s="199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I472"/>
    </row>
    <row r="473" spans="1:35" ht="12.75">
      <c r="A473"/>
      <c r="B473"/>
      <c r="C473"/>
      <c r="D473"/>
      <c r="E473"/>
      <c r="F473"/>
      <c r="G473" s="199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I473"/>
    </row>
    <row r="474" spans="1:35" ht="12.75">
      <c r="A474"/>
      <c r="B474"/>
      <c r="C474"/>
      <c r="D474"/>
      <c r="E474"/>
      <c r="F474"/>
      <c r="G474" s="199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I474"/>
    </row>
    <row r="475" spans="1:35" ht="12.75">
      <c r="A475"/>
      <c r="B475"/>
      <c r="C475"/>
      <c r="D475"/>
      <c r="E475"/>
      <c r="F475"/>
      <c r="G475" s="199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I475"/>
    </row>
    <row r="476" spans="1:35" ht="12.75">
      <c r="A476"/>
      <c r="B476"/>
      <c r="C476"/>
      <c r="D476"/>
      <c r="E476"/>
      <c r="F476"/>
      <c r="G476" s="199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I476"/>
    </row>
    <row r="477" spans="1:35" ht="12.75">
      <c r="A477"/>
      <c r="B477"/>
      <c r="C477"/>
      <c r="D477"/>
      <c r="E477"/>
      <c r="F477"/>
      <c r="G477" s="199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I477"/>
    </row>
    <row r="478" spans="1:35" ht="12.75">
      <c r="A478"/>
      <c r="B478"/>
      <c r="C478"/>
      <c r="D478"/>
      <c r="E478"/>
      <c r="F478"/>
      <c r="G478" s="199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I478"/>
    </row>
    <row r="479" spans="1:35" ht="12.75">
      <c r="A479"/>
      <c r="B479"/>
      <c r="C479"/>
      <c r="D479"/>
      <c r="E479"/>
      <c r="F479"/>
      <c r="G479" s="19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I479"/>
    </row>
    <row r="480" spans="1:35" ht="12.75">
      <c r="A480"/>
      <c r="B480"/>
      <c r="C480"/>
      <c r="D480"/>
      <c r="E480"/>
      <c r="F480"/>
      <c r="G480" s="199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I480"/>
    </row>
    <row r="481" spans="1:35" ht="12.75">
      <c r="A481"/>
      <c r="B481"/>
      <c r="C481"/>
      <c r="D481"/>
      <c r="E481"/>
      <c r="F481"/>
      <c r="G481" s="199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I481"/>
    </row>
    <row r="482" spans="1:35" ht="12.75">
      <c r="A482"/>
      <c r="B482"/>
      <c r="C482"/>
      <c r="D482"/>
      <c r="E482"/>
      <c r="F482"/>
      <c r="G482" s="199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I482"/>
    </row>
    <row r="483" spans="1:35" ht="12.75">
      <c r="A483"/>
      <c r="B483"/>
      <c r="C483"/>
      <c r="D483"/>
      <c r="E483"/>
      <c r="F483"/>
      <c r="G483" s="199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I483"/>
    </row>
    <row r="484" spans="1:35" ht="12.75">
      <c r="A484"/>
      <c r="B484"/>
      <c r="C484"/>
      <c r="D484"/>
      <c r="E484"/>
      <c r="F484"/>
      <c r="G484" s="199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I484"/>
    </row>
    <row r="485" spans="1:35" ht="12.75">
      <c r="A485"/>
      <c r="B485"/>
      <c r="C485"/>
      <c r="D485"/>
      <c r="E485"/>
      <c r="F485"/>
      <c r="G485" s="199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I485"/>
    </row>
    <row r="486" spans="1:35" ht="12.75">
      <c r="A486"/>
      <c r="B486"/>
      <c r="C486"/>
      <c r="D486"/>
      <c r="E486"/>
      <c r="F486"/>
      <c r="G486" s="199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I486"/>
    </row>
    <row r="487" spans="1:35" ht="12.75">
      <c r="A487"/>
      <c r="B487"/>
      <c r="C487"/>
      <c r="D487"/>
      <c r="E487"/>
      <c r="F487"/>
      <c r="G487" s="199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I487"/>
    </row>
    <row r="488" spans="1:35" ht="12.75">
      <c r="A488"/>
      <c r="B488"/>
      <c r="C488"/>
      <c r="D488"/>
      <c r="E488"/>
      <c r="F488"/>
      <c r="G488" s="199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I488"/>
    </row>
    <row r="489" spans="1:35" ht="12.75">
      <c r="A489"/>
      <c r="B489"/>
      <c r="C489"/>
      <c r="D489"/>
      <c r="E489"/>
      <c r="F489"/>
      <c r="G489" s="19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I489"/>
    </row>
    <row r="490" spans="1:35" ht="12.75">
      <c r="A490"/>
      <c r="B490"/>
      <c r="C490"/>
      <c r="D490"/>
      <c r="E490"/>
      <c r="F490"/>
      <c r="G490" s="199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I490"/>
    </row>
    <row r="491" spans="1:35" ht="12.75">
      <c r="A491"/>
      <c r="B491"/>
      <c r="C491"/>
      <c r="D491"/>
      <c r="E491"/>
      <c r="F491"/>
      <c r="G491" s="199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I491"/>
    </row>
    <row r="492" spans="1:35" ht="12.75">
      <c r="A492"/>
      <c r="B492"/>
      <c r="C492"/>
      <c r="D492"/>
      <c r="E492"/>
      <c r="F492"/>
      <c r="G492" s="199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I492"/>
    </row>
    <row r="493" spans="1:35" ht="12.75">
      <c r="A493"/>
      <c r="B493"/>
      <c r="C493"/>
      <c r="D493"/>
      <c r="E493"/>
      <c r="F493"/>
      <c r="G493" s="199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I493"/>
    </row>
    <row r="494" spans="1:35" ht="12.75">
      <c r="A494"/>
      <c r="B494"/>
      <c r="C494"/>
      <c r="D494"/>
      <c r="E494"/>
      <c r="F494"/>
      <c r="G494" s="199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I494"/>
    </row>
    <row r="495" spans="1:35" ht="12.75">
      <c r="A495"/>
      <c r="B495"/>
      <c r="C495"/>
      <c r="D495"/>
      <c r="E495"/>
      <c r="F495"/>
      <c r="G495" s="199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I495"/>
    </row>
    <row r="496" spans="1:35" ht="12.75">
      <c r="A496"/>
      <c r="B496"/>
      <c r="C496"/>
      <c r="D496"/>
      <c r="E496"/>
      <c r="F496"/>
      <c r="G496" s="199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I496"/>
    </row>
    <row r="497" spans="1:35" ht="12.75">
      <c r="A497"/>
      <c r="B497"/>
      <c r="C497"/>
      <c r="D497"/>
      <c r="E497"/>
      <c r="F497"/>
      <c r="G497" s="199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I497"/>
    </row>
    <row r="498" spans="1:35" ht="12.75">
      <c r="A498"/>
      <c r="B498"/>
      <c r="C498"/>
      <c r="D498"/>
      <c r="E498"/>
      <c r="F498"/>
      <c r="G498" s="199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I498"/>
    </row>
    <row r="499" spans="1:35" ht="12.75">
      <c r="A499"/>
      <c r="B499"/>
      <c r="C499"/>
      <c r="D499"/>
      <c r="E499"/>
      <c r="F499"/>
      <c r="G499" s="1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I499"/>
    </row>
    <row r="500" spans="1:35" ht="12.75">
      <c r="A500"/>
      <c r="B500"/>
      <c r="C500"/>
      <c r="D500"/>
      <c r="E500"/>
      <c r="F500"/>
      <c r="G500" s="199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I500"/>
    </row>
    <row r="501" spans="1:35" ht="12.75">
      <c r="A501"/>
      <c r="B501"/>
      <c r="C501"/>
      <c r="D501"/>
      <c r="E501"/>
      <c r="F501"/>
      <c r="G501" s="199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I501"/>
    </row>
    <row r="502" spans="1:35" ht="12.75">
      <c r="A502"/>
      <c r="B502"/>
      <c r="C502"/>
      <c r="D502"/>
      <c r="E502"/>
      <c r="F502"/>
      <c r="G502" s="199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I502"/>
    </row>
    <row r="503" spans="1:35" ht="12.75">
      <c r="A503"/>
      <c r="B503"/>
      <c r="C503"/>
      <c r="D503"/>
      <c r="E503"/>
      <c r="F503"/>
      <c r="G503" s="199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I503"/>
    </row>
    <row r="504" spans="1:35" ht="12.75">
      <c r="A504"/>
      <c r="B504"/>
      <c r="C504"/>
      <c r="D504"/>
      <c r="E504"/>
      <c r="F504"/>
      <c r="G504" s="199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I504"/>
    </row>
    <row r="505" spans="1:35" ht="12.75">
      <c r="A505"/>
      <c r="B505"/>
      <c r="C505"/>
      <c r="D505"/>
      <c r="E505"/>
      <c r="F505"/>
      <c r="G505" s="199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I505"/>
    </row>
    <row r="506" spans="1:35" ht="12.75">
      <c r="A506"/>
      <c r="B506"/>
      <c r="C506"/>
      <c r="D506"/>
      <c r="E506"/>
      <c r="F506"/>
      <c r="G506" s="199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I506"/>
    </row>
    <row r="507" spans="1:35" ht="12.75">
      <c r="A507"/>
      <c r="B507"/>
      <c r="C507"/>
      <c r="D507"/>
      <c r="E507"/>
      <c r="F507"/>
      <c r="G507" s="199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I507"/>
    </row>
    <row r="508" spans="1:35" ht="12.75">
      <c r="A508"/>
      <c r="B508"/>
      <c r="C508"/>
      <c r="D508"/>
      <c r="E508"/>
      <c r="F508"/>
      <c r="G508" s="199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I508"/>
    </row>
    <row r="509" spans="1:35" ht="12.75">
      <c r="A509"/>
      <c r="B509"/>
      <c r="C509"/>
      <c r="D509"/>
      <c r="E509"/>
      <c r="F509"/>
      <c r="G509" s="19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I509"/>
    </row>
    <row r="510" spans="1:35" ht="12.75">
      <c r="A510"/>
      <c r="B510"/>
      <c r="C510"/>
      <c r="D510"/>
      <c r="E510"/>
      <c r="F510"/>
      <c r="G510" s="199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I510"/>
    </row>
    <row r="511" spans="1:35" ht="12.75">
      <c r="A511"/>
      <c r="B511"/>
      <c r="C511"/>
      <c r="D511"/>
      <c r="E511"/>
      <c r="F511"/>
      <c r="G511" s="199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I511"/>
    </row>
    <row r="512" spans="1:35" ht="12.75">
      <c r="A512"/>
      <c r="B512"/>
      <c r="C512"/>
      <c r="D512"/>
      <c r="E512"/>
      <c r="F512"/>
      <c r="G512" s="199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I512"/>
    </row>
    <row r="513" spans="1:35" ht="12.75">
      <c r="A513"/>
      <c r="B513"/>
      <c r="C513"/>
      <c r="D513"/>
      <c r="E513"/>
      <c r="F513"/>
      <c r="G513" s="199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I513"/>
    </row>
    <row r="514" spans="1:35" ht="12.75">
      <c r="A514"/>
      <c r="B514"/>
      <c r="C514"/>
      <c r="D514"/>
      <c r="E514"/>
      <c r="F514"/>
      <c r="G514" s="199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I514"/>
    </row>
    <row r="515" spans="1:35" ht="12.75">
      <c r="A515"/>
      <c r="B515"/>
      <c r="C515"/>
      <c r="D515"/>
      <c r="E515"/>
      <c r="F515"/>
      <c r="G515" s="199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I515"/>
    </row>
    <row r="516" spans="1:35" ht="12.75">
      <c r="A516"/>
      <c r="B516"/>
      <c r="C516"/>
      <c r="D516"/>
      <c r="E516"/>
      <c r="F516"/>
      <c r="G516" s="199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I516"/>
    </row>
    <row r="517" spans="1:35" ht="12.75">
      <c r="A517"/>
      <c r="B517"/>
      <c r="C517"/>
      <c r="D517"/>
      <c r="E517"/>
      <c r="F517"/>
      <c r="G517" s="199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I517"/>
    </row>
    <row r="518" spans="1:35" ht="12.75">
      <c r="A518"/>
      <c r="B518"/>
      <c r="C518"/>
      <c r="D518"/>
      <c r="E518"/>
      <c r="F518"/>
      <c r="G518" s="199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I518"/>
    </row>
    <row r="519" spans="1:35" ht="12.75">
      <c r="A519"/>
      <c r="B519"/>
      <c r="C519"/>
      <c r="D519"/>
      <c r="E519"/>
      <c r="F519"/>
      <c r="G519" s="19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I519"/>
    </row>
    <row r="520" spans="1:35" ht="12.75">
      <c r="A520"/>
      <c r="B520"/>
      <c r="C520"/>
      <c r="D520"/>
      <c r="E520"/>
      <c r="F520"/>
      <c r="G520" s="199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I520"/>
    </row>
    <row r="521" spans="1:35" ht="12.75">
      <c r="A521"/>
      <c r="B521"/>
      <c r="C521"/>
      <c r="D521"/>
      <c r="E521"/>
      <c r="F521"/>
      <c r="G521" s="199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I521"/>
    </row>
    <row r="522" spans="1:35" ht="12.75">
      <c r="A522"/>
      <c r="B522"/>
      <c r="C522"/>
      <c r="D522"/>
      <c r="E522"/>
      <c r="F522"/>
      <c r="G522" s="199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I522"/>
    </row>
    <row r="523" spans="1:35" ht="12.75">
      <c r="A523"/>
      <c r="B523"/>
      <c r="C523"/>
      <c r="D523"/>
      <c r="E523"/>
      <c r="F523"/>
      <c r="G523" s="199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I523"/>
    </row>
    <row r="524" spans="1:35" ht="12.75">
      <c r="A524"/>
      <c r="B524"/>
      <c r="C524"/>
      <c r="D524"/>
      <c r="E524"/>
      <c r="F524"/>
      <c r="G524" s="199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I524"/>
    </row>
    <row r="525" spans="1:35" ht="12.75">
      <c r="A525"/>
      <c r="B525"/>
      <c r="C525"/>
      <c r="D525"/>
      <c r="E525"/>
      <c r="F525"/>
      <c r="G525" s="199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I525"/>
    </row>
    <row r="526" spans="1:35" ht="12.75">
      <c r="A526"/>
      <c r="B526"/>
      <c r="C526"/>
      <c r="D526"/>
      <c r="E526"/>
      <c r="F526"/>
      <c r="G526" s="199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I526"/>
    </row>
    <row r="527" spans="1:35" ht="12.75">
      <c r="A527"/>
      <c r="B527"/>
      <c r="C527"/>
      <c r="D527"/>
      <c r="E527"/>
      <c r="F527"/>
      <c r="G527" s="199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I527"/>
    </row>
    <row r="528" spans="1:35" ht="12.75">
      <c r="A528"/>
      <c r="B528"/>
      <c r="C528"/>
      <c r="D528"/>
      <c r="E528"/>
      <c r="F528"/>
      <c r="G528" s="199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I528"/>
    </row>
    <row r="529" spans="1:35" ht="12.75">
      <c r="A529"/>
      <c r="B529"/>
      <c r="C529"/>
      <c r="D529"/>
      <c r="E529"/>
      <c r="F529"/>
      <c r="G529" s="19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I529"/>
    </row>
    <row r="530" spans="1:35" ht="12.75">
      <c r="A530"/>
      <c r="B530"/>
      <c r="C530"/>
      <c r="D530"/>
      <c r="E530"/>
      <c r="F530"/>
      <c r="G530" s="199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I530"/>
    </row>
    <row r="531" spans="1:35" ht="12.75">
      <c r="A531"/>
      <c r="B531"/>
      <c r="C531"/>
      <c r="D531"/>
      <c r="E531"/>
      <c r="F531"/>
      <c r="G531" s="199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I531"/>
    </row>
    <row r="532" spans="1:35" ht="12.75">
      <c r="A532"/>
      <c r="B532"/>
      <c r="C532"/>
      <c r="D532"/>
      <c r="E532"/>
      <c r="F532"/>
      <c r="G532" s="199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I532"/>
    </row>
    <row r="533" spans="1:35" ht="12.75">
      <c r="A533"/>
      <c r="B533"/>
      <c r="C533"/>
      <c r="D533"/>
      <c r="E533"/>
      <c r="F533"/>
      <c r="G533" s="199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I533"/>
    </row>
    <row r="534" spans="1:35" ht="12.75">
      <c r="A534"/>
      <c r="B534"/>
      <c r="C534"/>
      <c r="D534"/>
      <c r="E534"/>
      <c r="F534"/>
      <c r="G534" s="199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I534"/>
    </row>
    <row r="535" spans="1:35" ht="12.75">
      <c r="A535"/>
      <c r="B535"/>
      <c r="C535"/>
      <c r="D535"/>
      <c r="E535"/>
      <c r="F535"/>
      <c r="G535" s="199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I535"/>
    </row>
    <row r="536" spans="1:35" ht="12.75">
      <c r="A536"/>
      <c r="B536"/>
      <c r="C536"/>
      <c r="D536"/>
      <c r="E536"/>
      <c r="F536"/>
      <c r="G536" s="199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I536"/>
    </row>
    <row r="537" spans="1:35" ht="12.75">
      <c r="A537"/>
      <c r="B537"/>
      <c r="C537"/>
      <c r="D537"/>
      <c r="E537"/>
      <c r="F537"/>
      <c r="G537" s="199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I537"/>
    </row>
    <row r="538" spans="1:35" ht="12.75">
      <c r="A538"/>
      <c r="B538"/>
      <c r="C538"/>
      <c r="D538"/>
      <c r="E538"/>
      <c r="F538"/>
      <c r="G538" s="199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I538"/>
    </row>
    <row r="539" spans="1:35" ht="12.75">
      <c r="A539"/>
      <c r="B539"/>
      <c r="C539"/>
      <c r="D539"/>
      <c r="E539"/>
      <c r="F539"/>
      <c r="G539" s="19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I539"/>
    </row>
    <row r="540" spans="1:35" ht="12.75">
      <c r="A540"/>
      <c r="B540"/>
      <c r="C540"/>
      <c r="D540"/>
      <c r="E540"/>
      <c r="F540"/>
      <c r="G540" s="199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I540"/>
    </row>
    <row r="541" spans="1:35" ht="12.75">
      <c r="A541"/>
      <c r="B541"/>
      <c r="C541"/>
      <c r="D541"/>
      <c r="E541"/>
      <c r="F541"/>
      <c r="G541" s="199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I541"/>
    </row>
    <row r="542" spans="1:35" ht="12.75">
      <c r="A542"/>
      <c r="B542"/>
      <c r="C542"/>
      <c r="D542"/>
      <c r="E542"/>
      <c r="F542"/>
      <c r="G542" s="199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I542"/>
    </row>
    <row r="543" spans="1:35" ht="12.75">
      <c r="A543"/>
      <c r="B543"/>
      <c r="C543"/>
      <c r="D543"/>
      <c r="E543"/>
      <c r="F543"/>
      <c r="G543" s="199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I543"/>
    </row>
    <row r="544" spans="1:35" ht="12.75">
      <c r="A544"/>
      <c r="B544"/>
      <c r="C544"/>
      <c r="D544"/>
      <c r="E544"/>
      <c r="F544"/>
      <c r="G544" s="199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I544"/>
    </row>
    <row r="545" spans="1:35" ht="12.75">
      <c r="A545"/>
      <c r="B545"/>
      <c r="C545"/>
      <c r="D545"/>
      <c r="E545"/>
      <c r="F545"/>
      <c r="G545" s="199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I545"/>
    </row>
    <row r="546" spans="1:35" ht="12.75">
      <c r="A546"/>
      <c r="B546"/>
      <c r="C546"/>
      <c r="D546"/>
      <c r="E546"/>
      <c r="F546"/>
      <c r="G546" s="199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I546"/>
    </row>
    <row r="547" spans="1:35" ht="12.75">
      <c r="A547"/>
      <c r="B547"/>
      <c r="C547"/>
      <c r="D547"/>
      <c r="E547"/>
      <c r="F547"/>
      <c r="G547" s="199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I547"/>
    </row>
    <row r="548" spans="1:35" ht="12.75">
      <c r="A548"/>
      <c r="B548"/>
      <c r="C548"/>
      <c r="D548"/>
      <c r="E548"/>
      <c r="F548"/>
      <c r="G548" s="199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I548"/>
    </row>
    <row r="549" spans="1:35" ht="12.75">
      <c r="A549"/>
      <c r="B549"/>
      <c r="C549"/>
      <c r="D549"/>
      <c r="E549"/>
      <c r="F549"/>
      <c r="G549" s="19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I549"/>
    </row>
    <row r="550" spans="1:35" ht="12.75">
      <c r="A550"/>
      <c r="B550"/>
      <c r="C550"/>
      <c r="D550"/>
      <c r="E550"/>
      <c r="F550"/>
      <c r="G550" s="199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I550"/>
    </row>
    <row r="551" spans="1:35" ht="12.75">
      <c r="A551"/>
      <c r="B551"/>
      <c r="C551"/>
      <c r="D551"/>
      <c r="E551"/>
      <c r="F551"/>
      <c r="G551" s="199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I551"/>
    </row>
    <row r="552" spans="1:35" ht="12.75">
      <c r="A552"/>
      <c r="B552"/>
      <c r="C552"/>
      <c r="D552"/>
      <c r="E552"/>
      <c r="F552"/>
      <c r="G552" s="199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I552"/>
    </row>
    <row r="553" spans="1:35" ht="12.75">
      <c r="A553"/>
      <c r="B553"/>
      <c r="C553"/>
      <c r="D553"/>
      <c r="E553"/>
      <c r="F553"/>
      <c r="G553" s="199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I553"/>
    </row>
    <row r="554" spans="1:35" ht="12.75">
      <c r="A554"/>
      <c r="B554"/>
      <c r="C554"/>
      <c r="D554"/>
      <c r="E554"/>
      <c r="F554"/>
      <c r="G554" s="199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I554"/>
    </row>
    <row r="555" spans="1:35" ht="12.75">
      <c r="A555"/>
      <c r="B555"/>
      <c r="C555"/>
      <c r="D555"/>
      <c r="E555"/>
      <c r="F555"/>
      <c r="G555" s="199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I555"/>
    </row>
    <row r="556" spans="1:35" ht="12.75">
      <c r="A556"/>
      <c r="B556"/>
      <c r="C556"/>
      <c r="D556"/>
      <c r="E556"/>
      <c r="F556"/>
      <c r="G556" s="199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I556"/>
    </row>
    <row r="557" spans="1:35" ht="12.75">
      <c r="A557"/>
      <c r="B557"/>
      <c r="C557"/>
      <c r="D557"/>
      <c r="E557"/>
      <c r="F557"/>
      <c r="G557" s="199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I557"/>
    </row>
    <row r="558" spans="1:35" ht="12.75">
      <c r="A558"/>
      <c r="B558"/>
      <c r="C558"/>
      <c r="D558"/>
      <c r="E558"/>
      <c r="F558"/>
      <c r="G558" s="199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I558"/>
    </row>
    <row r="559" spans="1:35" ht="12.75">
      <c r="A559"/>
      <c r="B559"/>
      <c r="C559"/>
      <c r="D559"/>
      <c r="E559"/>
      <c r="F559"/>
      <c r="G559" s="19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I559"/>
    </row>
    <row r="560" spans="1:35" ht="12.75">
      <c r="A560"/>
      <c r="B560"/>
      <c r="C560"/>
      <c r="D560"/>
      <c r="E560"/>
      <c r="F560"/>
      <c r="G560" s="199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I560"/>
    </row>
    <row r="561" spans="1:35" ht="12.75">
      <c r="A561"/>
      <c r="B561"/>
      <c r="C561"/>
      <c r="D561"/>
      <c r="E561"/>
      <c r="F561"/>
      <c r="G561" s="199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I561"/>
    </row>
    <row r="562" spans="1:35" ht="12.75">
      <c r="A562"/>
      <c r="B562"/>
      <c r="C562"/>
      <c r="D562"/>
      <c r="E562"/>
      <c r="F562"/>
      <c r="G562" s="199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I562"/>
    </row>
    <row r="563" spans="1:35" ht="12.75">
      <c r="A563"/>
      <c r="B563"/>
      <c r="C563"/>
      <c r="D563"/>
      <c r="E563"/>
      <c r="F563"/>
      <c r="G563" s="199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I563"/>
    </row>
    <row r="564" spans="1:35" ht="12.75">
      <c r="A564"/>
      <c r="B564"/>
      <c r="C564"/>
      <c r="D564"/>
      <c r="E564"/>
      <c r="F564"/>
      <c r="G564" s="199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I564"/>
    </row>
    <row r="565" spans="1:35" ht="12.75">
      <c r="A565"/>
      <c r="B565"/>
      <c r="C565"/>
      <c r="D565"/>
      <c r="E565"/>
      <c r="F565"/>
      <c r="G565" s="199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I565"/>
    </row>
    <row r="566" spans="1:35" ht="12.75">
      <c r="A566"/>
      <c r="B566"/>
      <c r="C566"/>
      <c r="D566"/>
      <c r="E566"/>
      <c r="F566"/>
      <c r="G566" s="199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I566"/>
    </row>
    <row r="567" spans="1:35" ht="12.75">
      <c r="A567"/>
      <c r="B567"/>
      <c r="C567"/>
      <c r="D567"/>
      <c r="E567"/>
      <c r="F567"/>
      <c r="G567" s="199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I567"/>
    </row>
    <row r="568" spans="1:35" ht="12.75">
      <c r="A568"/>
      <c r="B568"/>
      <c r="C568"/>
      <c r="D568"/>
      <c r="E568"/>
      <c r="F568"/>
      <c r="G568" s="199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I568"/>
    </row>
    <row r="569" spans="1:35" ht="12.75">
      <c r="A569"/>
      <c r="B569"/>
      <c r="C569"/>
      <c r="D569"/>
      <c r="E569"/>
      <c r="F569"/>
      <c r="G569" s="19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I569"/>
    </row>
    <row r="570" spans="1:35" ht="12.75">
      <c r="A570"/>
      <c r="B570"/>
      <c r="C570"/>
      <c r="D570"/>
      <c r="E570"/>
      <c r="F570"/>
      <c r="G570" s="199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I570"/>
    </row>
    <row r="571" spans="1:35" ht="12.75">
      <c r="A571"/>
      <c r="B571"/>
      <c r="C571"/>
      <c r="D571"/>
      <c r="E571"/>
      <c r="F571"/>
      <c r="G571" s="199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I571"/>
    </row>
    <row r="572" spans="1:35" ht="12.75">
      <c r="A572"/>
      <c r="B572"/>
      <c r="C572"/>
      <c r="D572"/>
      <c r="E572"/>
      <c r="F572"/>
      <c r="G572" s="199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I572"/>
    </row>
    <row r="573" spans="1:35" ht="12.75">
      <c r="A573"/>
      <c r="B573"/>
      <c r="C573"/>
      <c r="D573"/>
      <c r="E573"/>
      <c r="F573"/>
      <c r="G573" s="199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I573"/>
    </row>
    <row r="574" spans="1:35" ht="12.75">
      <c r="A574"/>
      <c r="B574"/>
      <c r="C574"/>
      <c r="D574"/>
      <c r="E574"/>
      <c r="F574"/>
      <c r="G574" s="199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I574"/>
    </row>
    <row r="575" spans="1:35" ht="12.75">
      <c r="A575"/>
      <c r="B575"/>
      <c r="C575"/>
      <c r="D575"/>
      <c r="E575"/>
      <c r="F575"/>
      <c r="G575" s="199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I575"/>
    </row>
    <row r="576" spans="1:35" ht="12.75">
      <c r="A576"/>
      <c r="B576"/>
      <c r="C576"/>
      <c r="D576"/>
      <c r="E576"/>
      <c r="F576"/>
      <c r="G576" s="199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I576"/>
    </row>
    <row r="577" spans="1:35" ht="12.75">
      <c r="A577"/>
      <c r="B577"/>
      <c r="C577"/>
      <c r="D577"/>
      <c r="E577"/>
      <c r="F577"/>
      <c r="G577" s="199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I577"/>
    </row>
    <row r="578" spans="1:35" ht="12.75">
      <c r="A578"/>
      <c r="B578"/>
      <c r="C578"/>
      <c r="D578"/>
      <c r="E578"/>
      <c r="F578"/>
      <c r="G578" s="199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I578"/>
    </row>
    <row r="579" spans="1:35" ht="12.75">
      <c r="A579"/>
      <c r="B579"/>
      <c r="C579"/>
      <c r="D579"/>
      <c r="E579"/>
      <c r="F579"/>
      <c r="G579" s="19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I579"/>
    </row>
    <row r="580" spans="1:35" ht="12.75">
      <c r="A580"/>
      <c r="B580"/>
      <c r="C580"/>
      <c r="D580"/>
      <c r="E580"/>
      <c r="F580"/>
      <c r="G580" s="199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I580"/>
    </row>
    <row r="581" spans="1:35" ht="12.75">
      <c r="A581"/>
      <c r="B581"/>
      <c r="C581"/>
      <c r="D581"/>
      <c r="E581"/>
      <c r="F581"/>
      <c r="G581" s="199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I581"/>
    </row>
    <row r="582" spans="1:35" ht="12.75">
      <c r="A582"/>
      <c r="B582"/>
      <c r="C582"/>
      <c r="D582"/>
      <c r="E582"/>
      <c r="F582"/>
      <c r="G582" s="199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I582"/>
    </row>
    <row r="583" spans="1:35" ht="12.75">
      <c r="A583"/>
      <c r="B583"/>
      <c r="C583"/>
      <c r="D583"/>
      <c r="E583"/>
      <c r="F583"/>
      <c r="G583" s="199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I583"/>
    </row>
    <row r="584" spans="1:35" ht="12.75">
      <c r="A584"/>
      <c r="B584"/>
      <c r="C584"/>
      <c r="D584"/>
      <c r="E584"/>
      <c r="F584"/>
      <c r="G584" s="199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I584"/>
    </row>
    <row r="585" spans="1:35" ht="12.75">
      <c r="A585"/>
      <c r="B585"/>
      <c r="C585"/>
      <c r="D585"/>
      <c r="E585"/>
      <c r="F585"/>
      <c r="G585" s="199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I585"/>
    </row>
    <row r="586" spans="1:35" ht="12.75">
      <c r="A586"/>
      <c r="B586"/>
      <c r="C586"/>
      <c r="D586"/>
      <c r="E586"/>
      <c r="F586"/>
      <c r="G586" s="199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I586"/>
    </row>
    <row r="587" spans="1:35" ht="12.75">
      <c r="A587"/>
      <c r="B587"/>
      <c r="C587"/>
      <c r="D587"/>
      <c r="E587"/>
      <c r="F587"/>
      <c r="G587" s="199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I587"/>
    </row>
    <row r="588" spans="1:35" ht="12.75">
      <c r="A588"/>
      <c r="B588"/>
      <c r="C588"/>
      <c r="D588"/>
      <c r="E588"/>
      <c r="F588"/>
      <c r="G588" s="199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I588"/>
    </row>
    <row r="589" spans="1:35" ht="12.75">
      <c r="A589"/>
      <c r="B589"/>
      <c r="C589"/>
      <c r="D589"/>
      <c r="E589"/>
      <c r="F589"/>
      <c r="G589" s="19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I589"/>
    </row>
    <row r="590" spans="1:35" ht="12.75">
      <c r="A590"/>
      <c r="B590"/>
      <c r="C590"/>
      <c r="D590"/>
      <c r="E590"/>
      <c r="F590"/>
      <c r="G590" s="199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I590"/>
    </row>
    <row r="591" spans="1:35" ht="12.75">
      <c r="A591"/>
      <c r="B591"/>
      <c r="C591"/>
      <c r="D591"/>
      <c r="E591"/>
      <c r="F591"/>
      <c r="G591" s="199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I591"/>
    </row>
    <row r="592" spans="1:35" ht="12.75">
      <c r="A592"/>
      <c r="B592"/>
      <c r="C592"/>
      <c r="D592"/>
      <c r="E592"/>
      <c r="F592"/>
      <c r="G592" s="199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I592"/>
    </row>
    <row r="593" spans="1:35" ht="12.75">
      <c r="A593"/>
      <c r="B593"/>
      <c r="C593"/>
      <c r="D593"/>
      <c r="E593"/>
      <c r="F593"/>
      <c r="G593" s="199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I593"/>
    </row>
    <row r="594" spans="1:35" ht="12.75">
      <c r="A594"/>
      <c r="B594"/>
      <c r="C594"/>
      <c r="D594"/>
      <c r="E594"/>
      <c r="F594"/>
      <c r="G594" s="199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I594"/>
    </row>
    <row r="595" spans="1:35" ht="12.75">
      <c r="A595"/>
      <c r="B595"/>
      <c r="C595"/>
      <c r="D595"/>
      <c r="E595"/>
      <c r="F595"/>
      <c r="G595" s="199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I595"/>
    </row>
    <row r="596" spans="1:35" ht="12.75">
      <c r="A596"/>
      <c r="B596"/>
      <c r="C596"/>
      <c r="D596"/>
      <c r="E596"/>
      <c r="F596"/>
      <c r="G596" s="199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I596"/>
    </row>
    <row r="597" spans="1:35" ht="12.75">
      <c r="A597"/>
      <c r="B597"/>
      <c r="C597"/>
      <c r="D597"/>
      <c r="E597"/>
      <c r="F597"/>
      <c r="G597" s="199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I597"/>
    </row>
    <row r="598" spans="1:35" ht="12.75">
      <c r="A598"/>
      <c r="B598"/>
      <c r="C598"/>
      <c r="D598"/>
      <c r="E598"/>
      <c r="F598"/>
      <c r="G598" s="199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I598"/>
    </row>
    <row r="599" spans="1:35" ht="12.75">
      <c r="A599"/>
      <c r="B599"/>
      <c r="C599"/>
      <c r="D599"/>
      <c r="E599"/>
      <c r="F599"/>
      <c r="G599" s="1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I599"/>
    </row>
    <row r="600" spans="1:35" ht="12.75">
      <c r="A600"/>
      <c r="B600"/>
      <c r="C600"/>
      <c r="D600"/>
      <c r="E600"/>
      <c r="F600"/>
      <c r="G600" s="199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I600"/>
    </row>
    <row r="601" spans="1:35" ht="12.75">
      <c r="A601"/>
      <c r="B601"/>
      <c r="C601"/>
      <c r="D601"/>
      <c r="E601"/>
      <c r="F601"/>
      <c r="G601" s="199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I601"/>
    </row>
    <row r="602" spans="1:35" ht="12.75">
      <c r="A602"/>
      <c r="B602"/>
      <c r="C602"/>
      <c r="D602"/>
      <c r="E602"/>
      <c r="F602"/>
      <c r="G602" s="199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I602"/>
    </row>
    <row r="603" spans="1:35" ht="12.75">
      <c r="A603"/>
      <c r="B603"/>
      <c r="C603"/>
      <c r="D603"/>
      <c r="E603"/>
      <c r="F603"/>
      <c r="G603" s="199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I603"/>
    </row>
    <row r="604" spans="1:35" ht="12.75">
      <c r="A604"/>
      <c r="B604"/>
      <c r="C604"/>
      <c r="D604"/>
      <c r="E604"/>
      <c r="F604"/>
      <c r="G604" s="199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I604"/>
    </row>
    <row r="605" spans="1:35" ht="12.75">
      <c r="A605"/>
      <c r="B605"/>
      <c r="C605"/>
      <c r="D605"/>
      <c r="E605"/>
      <c r="F605"/>
      <c r="G605" s="199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I605"/>
    </row>
    <row r="606" spans="1:35" ht="12.75">
      <c r="A606"/>
      <c r="B606"/>
      <c r="C606"/>
      <c r="D606"/>
      <c r="E606"/>
      <c r="F606"/>
      <c r="G606" s="199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I606"/>
    </row>
    <row r="607" spans="1:35" ht="12.75">
      <c r="A607"/>
      <c r="B607"/>
      <c r="C607"/>
      <c r="D607"/>
      <c r="E607"/>
      <c r="F607"/>
      <c r="G607" s="199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I607"/>
    </row>
    <row r="608" spans="1:35" ht="12.75">
      <c r="A608"/>
      <c r="B608"/>
      <c r="C608"/>
      <c r="D608"/>
      <c r="E608"/>
      <c r="F608"/>
      <c r="G608" s="199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I608"/>
    </row>
    <row r="609" spans="1:35" ht="12.75">
      <c r="A609"/>
      <c r="B609"/>
      <c r="C609"/>
      <c r="D609"/>
      <c r="E609"/>
      <c r="F609"/>
      <c r="G609" s="19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I609"/>
    </row>
    <row r="610" spans="1:35" ht="12.75">
      <c r="A610"/>
      <c r="B610"/>
      <c r="C610"/>
      <c r="D610"/>
      <c r="E610"/>
      <c r="F610"/>
      <c r="G610" s="199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I610"/>
    </row>
    <row r="611" spans="1:35" ht="12.75">
      <c r="A611"/>
      <c r="B611"/>
      <c r="C611"/>
      <c r="D611"/>
      <c r="E611"/>
      <c r="F611"/>
      <c r="G611" s="199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I611"/>
    </row>
    <row r="612" spans="1:35" ht="12.75">
      <c r="A612"/>
      <c r="B612"/>
      <c r="C612"/>
      <c r="D612"/>
      <c r="E612"/>
      <c r="F612"/>
      <c r="G612" s="199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I612"/>
    </row>
    <row r="613" spans="1:35" ht="12.75">
      <c r="A613"/>
      <c r="B613"/>
      <c r="C613"/>
      <c r="D613"/>
      <c r="E613"/>
      <c r="F613"/>
      <c r="G613" s="199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I613"/>
    </row>
    <row r="614" spans="1:35" ht="12.75">
      <c r="A614"/>
      <c r="B614"/>
      <c r="C614"/>
      <c r="D614"/>
      <c r="E614"/>
      <c r="F614"/>
      <c r="G614" s="199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I614"/>
    </row>
    <row r="615" spans="1:35" ht="12.75">
      <c r="A615"/>
      <c r="B615"/>
      <c r="C615"/>
      <c r="D615"/>
      <c r="E615"/>
      <c r="F615"/>
      <c r="G615" s="199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I615"/>
    </row>
    <row r="616" spans="1:35" ht="12.75">
      <c r="A616"/>
      <c r="B616"/>
      <c r="C616"/>
      <c r="D616"/>
      <c r="E616"/>
      <c r="F616"/>
      <c r="G616" s="199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I616"/>
    </row>
    <row r="617" spans="1:35" ht="12.75">
      <c r="A617"/>
      <c r="B617"/>
      <c r="C617"/>
      <c r="D617"/>
      <c r="E617"/>
      <c r="F617"/>
      <c r="G617" s="199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I617"/>
    </row>
    <row r="618" spans="1:35" ht="12.75">
      <c r="A618"/>
      <c r="B618"/>
      <c r="C618"/>
      <c r="D618"/>
      <c r="E618"/>
      <c r="F618"/>
      <c r="G618" s="199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I618"/>
    </row>
    <row r="619" spans="1:35" ht="12.75">
      <c r="A619"/>
      <c r="B619"/>
      <c r="C619"/>
      <c r="D619"/>
      <c r="E619"/>
      <c r="F619"/>
      <c r="G619" s="19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I619"/>
    </row>
    <row r="620" spans="1:35" ht="12.75">
      <c r="A620"/>
      <c r="B620"/>
      <c r="C620"/>
      <c r="D620"/>
      <c r="E620"/>
      <c r="F620"/>
      <c r="G620" s="199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I620"/>
    </row>
    <row r="621" spans="1:35" ht="12.75">
      <c r="A621"/>
      <c r="B621"/>
      <c r="C621"/>
      <c r="D621"/>
      <c r="E621"/>
      <c r="F621"/>
      <c r="G621" s="199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I621"/>
    </row>
    <row r="622" spans="1:35" ht="12.75">
      <c r="A622"/>
      <c r="B622"/>
      <c r="C622"/>
      <c r="D622"/>
      <c r="E622"/>
      <c r="F622"/>
      <c r="G622" s="199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I622"/>
    </row>
    <row r="623" spans="1:35" ht="12.75">
      <c r="A623"/>
      <c r="B623"/>
      <c r="C623"/>
      <c r="D623"/>
      <c r="E623"/>
      <c r="F623"/>
      <c r="G623" s="199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I623"/>
    </row>
    <row r="624" spans="1:35" ht="12.75">
      <c r="A624"/>
      <c r="B624"/>
      <c r="C624"/>
      <c r="D624"/>
      <c r="E624"/>
      <c r="F624"/>
      <c r="G624" s="199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I624"/>
    </row>
    <row r="625" spans="1:35" ht="12.75">
      <c r="A625"/>
      <c r="B625"/>
      <c r="C625"/>
      <c r="D625"/>
      <c r="E625"/>
      <c r="F625"/>
      <c r="G625" s="199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I625"/>
    </row>
    <row r="626" spans="1:35" ht="12.75">
      <c r="A626"/>
      <c r="B626"/>
      <c r="C626"/>
      <c r="D626"/>
      <c r="E626"/>
      <c r="F626"/>
      <c r="G626" s="199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I626"/>
    </row>
    <row r="627" spans="1:35" ht="12.75">
      <c r="A627"/>
      <c r="B627"/>
      <c r="C627"/>
      <c r="D627"/>
      <c r="E627"/>
      <c r="F627"/>
      <c r="G627" s="199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I627"/>
    </row>
    <row r="628" spans="1:35" ht="12.75">
      <c r="A628"/>
      <c r="B628"/>
      <c r="C628"/>
      <c r="D628"/>
      <c r="E628"/>
      <c r="F628"/>
      <c r="G628" s="199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I628"/>
    </row>
    <row r="629" spans="1:35" ht="12.75">
      <c r="A629"/>
      <c r="B629"/>
      <c r="C629"/>
      <c r="D629"/>
      <c r="E629"/>
      <c r="F629"/>
      <c r="G629" s="19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I629"/>
    </row>
    <row r="630" spans="1:35" ht="12.75">
      <c r="A630"/>
      <c r="B630"/>
      <c r="C630"/>
      <c r="D630"/>
      <c r="E630"/>
      <c r="F630"/>
      <c r="G630" s="199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I630"/>
    </row>
    <row r="631" spans="1:35" ht="12.75">
      <c r="A631"/>
      <c r="B631"/>
      <c r="C631"/>
      <c r="D631"/>
      <c r="E631"/>
      <c r="F631"/>
      <c r="G631" s="199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I631"/>
    </row>
    <row r="632" spans="1:35" ht="12.75">
      <c r="A632"/>
      <c r="B632"/>
      <c r="C632"/>
      <c r="D632"/>
      <c r="E632"/>
      <c r="F632"/>
      <c r="G632" s="199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I632"/>
    </row>
    <row r="633" spans="1:35" ht="12.75">
      <c r="A633"/>
      <c r="B633"/>
      <c r="C633"/>
      <c r="D633"/>
      <c r="E633"/>
      <c r="F633"/>
      <c r="G633" s="199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I633"/>
    </row>
    <row r="634" spans="1:35" ht="12.75">
      <c r="A634"/>
      <c r="B634"/>
      <c r="C634"/>
      <c r="D634"/>
      <c r="E634"/>
      <c r="F634"/>
      <c r="G634" s="199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I634"/>
    </row>
    <row r="635" spans="1:35" ht="12.75">
      <c r="A635"/>
      <c r="B635"/>
      <c r="C635"/>
      <c r="D635"/>
      <c r="E635"/>
      <c r="F635"/>
      <c r="G635" s="199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I635"/>
    </row>
    <row r="636" spans="1:35" ht="12.75">
      <c r="A636"/>
      <c r="B636"/>
      <c r="C636"/>
      <c r="D636"/>
      <c r="E636"/>
      <c r="F636"/>
      <c r="G636" s="199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I636"/>
    </row>
    <row r="637" spans="1:35" ht="12.75">
      <c r="A637"/>
      <c r="B637"/>
      <c r="C637"/>
      <c r="D637"/>
      <c r="E637"/>
      <c r="F637"/>
      <c r="G637" s="199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I637"/>
    </row>
    <row r="638" spans="1:35" ht="12.75">
      <c r="A638"/>
      <c r="B638"/>
      <c r="C638"/>
      <c r="D638"/>
      <c r="E638"/>
      <c r="F638"/>
      <c r="G638" s="199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I638"/>
    </row>
    <row r="639" spans="1:35" ht="12.75">
      <c r="A639"/>
      <c r="B639"/>
      <c r="C639"/>
      <c r="D639"/>
      <c r="E639"/>
      <c r="F639"/>
      <c r="G639" s="19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I639"/>
    </row>
    <row r="640" spans="1:35" ht="12.75">
      <c r="A640"/>
      <c r="B640"/>
      <c r="C640"/>
      <c r="D640"/>
      <c r="E640"/>
      <c r="F640"/>
      <c r="G640" s="199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I640"/>
    </row>
    <row r="641" spans="1:35" ht="12.75">
      <c r="A641"/>
      <c r="B641"/>
      <c r="C641"/>
      <c r="D641"/>
      <c r="E641"/>
      <c r="F641"/>
      <c r="G641" s="199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I641"/>
    </row>
    <row r="642" spans="1:35" ht="12.75">
      <c r="A642"/>
      <c r="B642"/>
      <c r="C642"/>
      <c r="D642"/>
      <c r="E642"/>
      <c r="F642"/>
      <c r="G642" s="199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I642"/>
    </row>
    <row r="643" spans="1:35" ht="12.75">
      <c r="A643"/>
      <c r="B643"/>
      <c r="C643"/>
      <c r="D643"/>
      <c r="E643"/>
      <c r="F643"/>
      <c r="G643" s="199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I643"/>
    </row>
    <row r="644" spans="1:35" ht="12.75">
      <c r="A644"/>
      <c r="B644"/>
      <c r="C644"/>
      <c r="D644"/>
      <c r="E644"/>
      <c r="F644"/>
      <c r="G644" s="199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I644"/>
    </row>
    <row r="645" spans="1:35" ht="12.75">
      <c r="A645"/>
      <c r="B645"/>
      <c r="C645"/>
      <c r="D645"/>
      <c r="E645"/>
      <c r="F645"/>
      <c r="G645" s="199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I645"/>
    </row>
    <row r="646" spans="1:35" ht="12.75">
      <c r="A646"/>
      <c r="B646"/>
      <c r="C646"/>
      <c r="D646"/>
      <c r="E646"/>
      <c r="F646"/>
      <c r="G646" s="199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I646"/>
    </row>
    <row r="647" spans="1:35" ht="12.75">
      <c r="A647"/>
      <c r="B647"/>
      <c r="C647"/>
      <c r="D647"/>
      <c r="E647"/>
      <c r="F647"/>
      <c r="G647" s="199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I647"/>
    </row>
    <row r="648" spans="1:35" ht="12.75">
      <c r="A648"/>
      <c r="B648"/>
      <c r="C648"/>
      <c r="D648"/>
      <c r="E648"/>
      <c r="F648"/>
      <c r="G648" s="199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I648"/>
    </row>
    <row r="649" spans="1:35" ht="12.75">
      <c r="A649"/>
      <c r="B649"/>
      <c r="C649"/>
      <c r="D649"/>
      <c r="E649"/>
      <c r="F649"/>
      <c r="G649" s="19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I649"/>
    </row>
    <row r="650" spans="1:35" ht="12.75">
      <c r="A650"/>
      <c r="B650"/>
      <c r="C650"/>
      <c r="D650"/>
      <c r="E650"/>
      <c r="F650"/>
      <c r="G650" s="199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I650"/>
    </row>
    <row r="651" spans="1:35" ht="12.75">
      <c r="A651"/>
      <c r="B651"/>
      <c r="C651"/>
      <c r="D651"/>
      <c r="E651"/>
      <c r="F651"/>
      <c r="G651" s="199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I651"/>
    </row>
    <row r="652" spans="1:35" ht="12.75">
      <c r="A652"/>
      <c r="B652"/>
      <c r="C652"/>
      <c r="D652"/>
      <c r="E652"/>
      <c r="F652"/>
      <c r="G652" s="199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I652"/>
    </row>
    <row r="653" spans="1:35" ht="12.75">
      <c r="A653"/>
      <c r="B653"/>
      <c r="C653"/>
      <c r="D653"/>
      <c r="E653"/>
      <c r="F653"/>
      <c r="G653" s="199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I653"/>
    </row>
    <row r="654" spans="1:35" ht="12.75">
      <c r="A654"/>
      <c r="B654"/>
      <c r="C654"/>
      <c r="D654"/>
      <c r="E654"/>
      <c r="F654"/>
      <c r="G654" s="199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I654"/>
    </row>
    <row r="655" spans="1:35" ht="12.75">
      <c r="A655"/>
      <c r="B655"/>
      <c r="C655"/>
      <c r="D655"/>
      <c r="E655"/>
      <c r="F655"/>
      <c r="G655" s="199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I655"/>
    </row>
    <row r="656" spans="1:35" ht="12.75">
      <c r="A656"/>
      <c r="B656"/>
      <c r="C656"/>
      <c r="D656"/>
      <c r="E656"/>
      <c r="F656"/>
      <c r="G656" s="199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I656"/>
    </row>
    <row r="657" spans="1:35" ht="12.75">
      <c r="A657"/>
      <c r="B657"/>
      <c r="C657"/>
      <c r="D657"/>
      <c r="E657"/>
      <c r="F657"/>
      <c r="G657" s="199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I657"/>
    </row>
    <row r="658" spans="1:35" ht="12.75">
      <c r="A658"/>
      <c r="B658"/>
      <c r="C658"/>
      <c r="D658"/>
      <c r="E658"/>
      <c r="F658"/>
      <c r="G658" s="199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I658"/>
    </row>
    <row r="659" spans="1:35" ht="12.75">
      <c r="A659"/>
      <c r="B659"/>
      <c r="C659"/>
      <c r="D659"/>
      <c r="E659"/>
      <c r="F659"/>
      <c r="G659" s="19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I659"/>
    </row>
    <row r="660" spans="1:35" ht="12.75">
      <c r="A660"/>
      <c r="B660"/>
      <c r="C660"/>
      <c r="D660"/>
      <c r="E660"/>
      <c r="F660"/>
      <c r="G660" s="199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I660"/>
    </row>
    <row r="661" spans="1:35" ht="12.75">
      <c r="A661"/>
      <c r="B661"/>
      <c r="C661"/>
      <c r="D661"/>
      <c r="E661"/>
      <c r="F661"/>
      <c r="G661" s="199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I661"/>
    </row>
    <row r="662" spans="1:35" ht="12.75">
      <c r="A662"/>
      <c r="B662"/>
      <c r="C662"/>
      <c r="D662"/>
      <c r="E662"/>
      <c r="F662"/>
      <c r="G662" s="199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I662"/>
    </row>
    <row r="663" spans="1:35" ht="12.75">
      <c r="A663"/>
      <c r="B663"/>
      <c r="C663"/>
      <c r="D663"/>
      <c r="E663"/>
      <c r="F663"/>
      <c r="G663" s="199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I663"/>
    </row>
    <row r="664" spans="1:35" ht="12.75">
      <c r="A664"/>
      <c r="B664"/>
      <c r="C664"/>
      <c r="D664"/>
      <c r="E664"/>
      <c r="F664"/>
      <c r="G664" s="199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I664"/>
    </row>
    <row r="665" spans="1:35" ht="12.75">
      <c r="A665"/>
      <c r="B665"/>
      <c r="C665"/>
      <c r="D665"/>
      <c r="E665"/>
      <c r="F665"/>
      <c r="G665" s="199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I665"/>
    </row>
    <row r="666" spans="1:35" ht="12.75">
      <c r="A666"/>
      <c r="B666"/>
      <c r="C666"/>
      <c r="D666"/>
      <c r="E666"/>
      <c r="F666"/>
      <c r="G666" s="199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I666"/>
    </row>
    <row r="667" spans="1:35" ht="12.75">
      <c r="A667"/>
      <c r="B667"/>
      <c r="C667"/>
      <c r="D667"/>
      <c r="E667"/>
      <c r="F667"/>
      <c r="G667" s="199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I667"/>
    </row>
    <row r="668" spans="1:35" ht="12.75">
      <c r="A668"/>
      <c r="B668"/>
      <c r="C668"/>
      <c r="D668"/>
      <c r="E668"/>
      <c r="F668"/>
      <c r="G668" s="199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I668"/>
    </row>
    <row r="669" spans="1:35" ht="12.75">
      <c r="A669"/>
      <c r="B669"/>
      <c r="C669"/>
      <c r="D669"/>
      <c r="E669"/>
      <c r="F669"/>
      <c r="G669" s="19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I669"/>
    </row>
    <row r="670" spans="1:35" ht="12.75">
      <c r="A670"/>
      <c r="B670"/>
      <c r="C670"/>
      <c r="D670"/>
      <c r="E670"/>
      <c r="F670"/>
      <c r="G670" s="199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I670"/>
    </row>
    <row r="671" spans="1:35" ht="12.75">
      <c r="A671"/>
      <c r="B671"/>
      <c r="C671"/>
      <c r="D671"/>
      <c r="E671"/>
      <c r="F671"/>
      <c r="G671" s="199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I671"/>
    </row>
    <row r="672" spans="1:35" ht="12.75">
      <c r="A672"/>
      <c r="B672"/>
      <c r="C672"/>
      <c r="D672"/>
      <c r="E672"/>
      <c r="F672"/>
      <c r="G672" s="199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I672"/>
    </row>
    <row r="673" spans="1:35" ht="12.75">
      <c r="A673"/>
      <c r="B673"/>
      <c r="C673"/>
      <c r="D673"/>
      <c r="E673"/>
      <c r="F673"/>
      <c r="G673" s="199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I673"/>
    </row>
    <row r="674" spans="1:35" ht="12.75">
      <c r="A674"/>
      <c r="B674"/>
      <c r="C674"/>
      <c r="D674"/>
      <c r="E674"/>
      <c r="F674"/>
      <c r="G674" s="199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I674"/>
    </row>
    <row r="675" spans="1:35" ht="12.75">
      <c r="A675"/>
      <c r="B675"/>
      <c r="C675"/>
      <c r="D675"/>
      <c r="E675"/>
      <c r="F675"/>
      <c r="G675" s="199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I675"/>
    </row>
    <row r="676" spans="1:35" ht="12.75">
      <c r="A676"/>
      <c r="B676"/>
      <c r="C676"/>
      <c r="D676"/>
      <c r="E676"/>
      <c r="F676"/>
      <c r="G676" s="199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I676"/>
    </row>
    <row r="677" spans="1:35" ht="12.75">
      <c r="A677"/>
      <c r="B677"/>
      <c r="C677"/>
      <c r="D677"/>
      <c r="E677"/>
      <c r="F677"/>
      <c r="G677" s="199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I677"/>
    </row>
    <row r="678" spans="1:35" ht="12.75">
      <c r="A678"/>
      <c r="B678"/>
      <c r="C678"/>
      <c r="D678"/>
      <c r="E678"/>
      <c r="F678"/>
      <c r="G678" s="199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I678"/>
    </row>
    <row r="679" spans="1:35" ht="12.75">
      <c r="A679"/>
      <c r="B679"/>
      <c r="C679"/>
      <c r="D679"/>
      <c r="E679"/>
      <c r="F679"/>
      <c r="G679" s="19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I679"/>
    </row>
    <row r="680" spans="1:35" ht="12.75">
      <c r="A680"/>
      <c r="B680"/>
      <c r="C680"/>
      <c r="D680"/>
      <c r="E680"/>
      <c r="F680"/>
      <c r="G680" s="199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I680"/>
    </row>
    <row r="681" spans="1:35" ht="12.75">
      <c r="A681"/>
      <c r="B681"/>
      <c r="C681"/>
      <c r="D681"/>
      <c r="E681"/>
      <c r="F681"/>
      <c r="G681" s="199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I681"/>
    </row>
    <row r="682" spans="1:35" ht="12.75">
      <c r="A682"/>
      <c r="B682"/>
      <c r="C682"/>
      <c r="D682"/>
      <c r="E682"/>
      <c r="F682"/>
      <c r="G682" s="199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I682"/>
    </row>
    <row r="683" spans="1:35" ht="12.75">
      <c r="A683"/>
      <c r="B683"/>
      <c r="C683"/>
      <c r="D683"/>
      <c r="E683"/>
      <c r="F683"/>
      <c r="G683" s="199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I683"/>
    </row>
    <row r="684" spans="1:35" ht="12.75">
      <c r="A684"/>
      <c r="B684"/>
      <c r="C684"/>
      <c r="D684"/>
      <c r="E684"/>
      <c r="F684"/>
      <c r="G684" s="199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I684"/>
    </row>
    <row r="685" spans="1:35" ht="12.75">
      <c r="A685"/>
      <c r="B685"/>
      <c r="C685"/>
      <c r="D685"/>
      <c r="E685"/>
      <c r="F685"/>
      <c r="G685" s="199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I685"/>
    </row>
    <row r="686" spans="1:35" ht="12.75">
      <c r="A686"/>
      <c r="B686"/>
      <c r="C686"/>
      <c r="D686"/>
      <c r="E686"/>
      <c r="F686"/>
      <c r="G686" s="199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I686"/>
    </row>
    <row r="687" spans="1:35" ht="12.75">
      <c r="A687"/>
      <c r="B687"/>
      <c r="C687"/>
      <c r="D687"/>
      <c r="E687"/>
      <c r="F687"/>
      <c r="G687" s="199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I687"/>
    </row>
    <row r="688" spans="1:35" ht="12.75">
      <c r="A688"/>
      <c r="B688"/>
      <c r="C688"/>
      <c r="D688"/>
      <c r="E688"/>
      <c r="F688"/>
      <c r="G688" s="199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I688"/>
    </row>
    <row r="689" spans="1:35" ht="12.75">
      <c r="A689"/>
      <c r="B689"/>
      <c r="C689"/>
      <c r="D689"/>
      <c r="E689"/>
      <c r="F689"/>
      <c r="G689" s="19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I689"/>
    </row>
    <row r="690" spans="1:35" ht="12.75">
      <c r="A690"/>
      <c r="B690"/>
      <c r="C690"/>
      <c r="D690"/>
      <c r="E690"/>
      <c r="F690"/>
      <c r="G690" s="199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I690"/>
    </row>
    <row r="691" spans="1:35" ht="12.75">
      <c r="A691"/>
      <c r="B691"/>
      <c r="C691"/>
      <c r="D691"/>
      <c r="E691"/>
      <c r="F691"/>
      <c r="G691" s="199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I691"/>
    </row>
    <row r="692" spans="1:35" ht="12.75">
      <c r="A692"/>
      <c r="B692"/>
      <c r="C692"/>
      <c r="D692"/>
      <c r="E692"/>
      <c r="F692"/>
      <c r="G692" s="199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I692"/>
    </row>
    <row r="693" spans="1:35" ht="12.75">
      <c r="A693"/>
      <c r="B693"/>
      <c r="C693"/>
      <c r="D693"/>
      <c r="E693"/>
      <c r="F693"/>
      <c r="G693" s="199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I693"/>
    </row>
    <row r="694" spans="1:35" ht="12.75">
      <c r="A694"/>
      <c r="B694"/>
      <c r="C694"/>
      <c r="D694"/>
      <c r="E694"/>
      <c r="F694"/>
      <c r="G694" s="199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I694"/>
    </row>
    <row r="695" spans="1:35" ht="12.75">
      <c r="A695"/>
      <c r="B695"/>
      <c r="C695"/>
      <c r="D695"/>
      <c r="E695"/>
      <c r="F695"/>
      <c r="G695" s="199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I695"/>
    </row>
    <row r="696" spans="1:35" ht="12.75">
      <c r="A696"/>
      <c r="B696"/>
      <c r="C696"/>
      <c r="D696"/>
      <c r="E696"/>
      <c r="F696"/>
      <c r="G696" s="199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I696"/>
    </row>
    <row r="697" spans="1:35" ht="12.75">
      <c r="A697"/>
      <c r="B697"/>
      <c r="C697"/>
      <c r="D697"/>
      <c r="E697"/>
      <c r="F697"/>
      <c r="G697" s="199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I697"/>
    </row>
    <row r="698" spans="1:35" ht="12.75">
      <c r="A698"/>
      <c r="B698"/>
      <c r="C698"/>
      <c r="D698"/>
      <c r="E698"/>
      <c r="F698"/>
      <c r="G698" s="199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I698"/>
    </row>
    <row r="699" spans="1:35" ht="12.75">
      <c r="A699"/>
      <c r="B699"/>
      <c r="C699"/>
      <c r="D699"/>
      <c r="E699"/>
      <c r="F699"/>
      <c r="G699" s="1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I699"/>
    </row>
    <row r="700" spans="1:35" ht="12.75">
      <c r="A700"/>
      <c r="B700"/>
      <c r="C700"/>
      <c r="D700"/>
      <c r="E700"/>
      <c r="F700"/>
      <c r="G700" s="199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I700"/>
    </row>
    <row r="701" spans="1:35" ht="12.75">
      <c r="A701"/>
      <c r="B701"/>
      <c r="C701"/>
      <c r="D701"/>
      <c r="E701"/>
      <c r="F701"/>
      <c r="G701" s="199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I701"/>
    </row>
    <row r="702" spans="1:35" ht="12.75">
      <c r="A702"/>
      <c r="B702"/>
      <c r="C702"/>
      <c r="D702"/>
      <c r="E702"/>
      <c r="F702"/>
      <c r="G702" s="199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I702"/>
    </row>
    <row r="703" spans="1:35" ht="12.75">
      <c r="A703"/>
      <c r="B703"/>
      <c r="C703"/>
      <c r="D703"/>
      <c r="E703"/>
      <c r="F703"/>
      <c r="G703" s="199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I703"/>
    </row>
    <row r="704" spans="1:35" ht="12.75">
      <c r="A704"/>
      <c r="B704"/>
      <c r="C704"/>
      <c r="D704"/>
      <c r="E704"/>
      <c r="F704"/>
      <c r="G704" s="199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I704"/>
    </row>
    <row r="705" spans="1:35" ht="12.75">
      <c r="A705"/>
      <c r="B705"/>
      <c r="C705"/>
      <c r="D705"/>
      <c r="E705"/>
      <c r="F705"/>
      <c r="G705" s="199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I705"/>
    </row>
    <row r="706" spans="1:35" ht="12.75">
      <c r="A706"/>
      <c r="B706"/>
      <c r="C706"/>
      <c r="D706"/>
      <c r="E706"/>
      <c r="F706"/>
      <c r="G706" s="199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I706"/>
    </row>
    <row r="707" spans="1:35" ht="12.75">
      <c r="A707"/>
      <c r="B707"/>
      <c r="C707"/>
      <c r="D707"/>
      <c r="E707"/>
      <c r="F707"/>
      <c r="G707" s="199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I707"/>
    </row>
    <row r="708" spans="1:35" ht="12.75">
      <c r="A708"/>
      <c r="B708"/>
      <c r="C708"/>
      <c r="D708"/>
      <c r="E708"/>
      <c r="F708"/>
      <c r="G708" s="199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I708"/>
    </row>
    <row r="709" spans="1:35" ht="12.75">
      <c r="A709"/>
      <c r="B709"/>
      <c r="C709"/>
      <c r="D709"/>
      <c r="E709"/>
      <c r="F709"/>
      <c r="G709" s="19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I709"/>
    </row>
    <row r="710" spans="1:35" ht="12.75">
      <c r="A710"/>
      <c r="B710"/>
      <c r="C710"/>
      <c r="D710"/>
      <c r="E710"/>
      <c r="F710"/>
      <c r="G710" s="199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I710"/>
    </row>
    <row r="711" spans="1:35" ht="12.75">
      <c r="A711"/>
      <c r="B711"/>
      <c r="C711"/>
      <c r="D711"/>
      <c r="E711"/>
      <c r="F711"/>
      <c r="G711" s="199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I711"/>
    </row>
    <row r="712" spans="1:35" ht="12.75">
      <c r="A712"/>
      <c r="B712"/>
      <c r="C712"/>
      <c r="D712"/>
      <c r="E712"/>
      <c r="F712"/>
      <c r="G712" s="199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I712"/>
    </row>
    <row r="713" spans="1:35" ht="12.75">
      <c r="A713"/>
      <c r="B713"/>
      <c r="C713"/>
      <c r="D713"/>
      <c r="E713"/>
      <c r="F713"/>
      <c r="G713" s="199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I713"/>
    </row>
    <row r="714" spans="1:35" ht="12.75">
      <c r="A714"/>
      <c r="B714"/>
      <c r="C714"/>
      <c r="D714"/>
      <c r="E714"/>
      <c r="F714"/>
      <c r="G714" s="199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I714"/>
    </row>
    <row r="715" spans="1:35" ht="12.75">
      <c r="A715"/>
      <c r="B715"/>
      <c r="C715"/>
      <c r="D715"/>
      <c r="E715"/>
      <c r="F715"/>
      <c r="G715" s="199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I715"/>
    </row>
    <row r="716" spans="1:35" ht="12.75">
      <c r="A716"/>
      <c r="B716"/>
      <c r="C716"/>
      <c r="D716"/>
      <c r="E716"/>
      <c r="F716"/>
      <c r="G716" s="199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I716"/>
    </row>
    <row r="717" spans="1:35" ht="12.75">
      <c r="A717"/>
      <c r="B717"/>
      <c r="C717"/>
      <c r="D717"/>
      <c r="E717"/>
      <c r="F717"/>
      <c r="G717" s="199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I717"/>
    </row>
    <row r="718" spans="1:35" ht="12.75">
      <c r="A718"/>
      <c r="B718"/>
      <c r="C718"/>
      <c r="D718"/>
      <c r="E718"/>
      <c r="F718"/>
      <c r="G718" s="199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I718"/>
    </row>
    <row r="719" spans="1:35" ht="12.75">
      <c r="A719"/>
      <c r="B719"/>
      <c r="C719"/>
      <c r="D719"/>
      <c r="E719"/>
      <c r="F719"/>
      <c r="G719" s="19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I719"/>
    </row>
    <row r="720" spans="1:35" ht="12.75">
      <c r="A720"/>
      <c r="B720"/>
      <c r="C720"/>
      <c r="D720"/>
      <c r="E720"/>
      <c r="F720"/>
      <c r="G720" s="199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I720"/>
    </row>
    <row r="721" spans="1:35" ht="12.75">
      <c r="A721"/>
      <c r="B721"/>
      <c r="C721"/>
      <c r="D721"/>
      <c r="E721"/>
      <c r="F721"/>
      <c r="G721" s="199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I721"/>
    </row>
    <row r="722" spans="1:35" ht="12.75">
      <c r="A722"/>
      <c r="B722"/>
      <c r="C722"/>
      <c r="D722"/>
      <c r="E722"/>
      <c r="F722"/>
      <c r="G722" s="199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I722"/>
    </row>
    <row r="723" spans="1:35" ht="12.75">
      <c r="A723"/>
      <c r="B723"/>
      <c r="C723"/>
      <c r="D723"/>
      <c r="E723"/>
      <c r="F723"/>
      <c r="G723" s="199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I723"/>
    </row>
    <row r="724" spans="1:35" ht="12.75">
      <c r="A724"/>
      <c r="B724"/>
      <c r="C724"/>
      <c r="D724"/>
      <c r="E724"/>
      <c r="F724"/>
      <c r="G724" s="199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I724"/>
    </row>
    <row r="725" spans="1:35" ht="12.75">
      <c r="A725"/>
      <c r="B725"/>
      <c r="C725"/>
      <c r="D725"/>
      <c r="E725"/>
      <c r="F725"/>
      <c r="G725" s="199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I725"/>
    </row>
    <row r="726" spans="1:35" ht="12.75">
      <c r="A726"/>
      <c r="B726"/>
      <c r="C726"/>
      <c r="D726"/>
      <c r="E726"/>
      <c r="F726"/>
      <c r="G726" s="199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I726"/>
    </row>
    <row r="727" spans="1:35" ht="12.75">
      <c r="A727"/>
      <c r="B727"/>
      <c r="C727"/>
      <c r="D727"/>
      <c r="E727"/>
      <c r="F727"/>
      <c r="G727" s="199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I727"/>
    </row>
    <row r="728" spans="1:35" ht="12.75">
      <c r="A728"/>
      <c r="B728"/>
      <c r="C728"/>
      <c r="D728"/>
      <c r="E728"/>
      <c r="F728"/>
      <c r="G728" s="199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I728"/>
    </row>
    <row r="729" spans="1:35" ht="12.75">
      <c r="A729"/>
      <c r="B729"/>
      <c r="C729"/>
      <c r="D729"/>
      <c r="E729"/>
      <c r="F729"/>
      <c r="G729" s="19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I729"/>
    </row>
    <row r="730" spans="1:35" ht="12.75">
      <c r="A730"/>
      <c r="B730"/>
      <c r="C730"/>
      <c r="D730"/>
      <c r="E730"/>
      <c r="F730"/>
      <c r="G730" s="199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I730"/>
    </row>
    <row r="731" spans="1:35" ht="12.75">
      <c r="A731"/>
      <c r="B731"/>
      <c r="C731"/>
      <c r="D731"/>
      <c r="E731"/>
      <c r="F731"/>
      <c r="G731" s="199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I731"/>
    </row>
    <row r="732" spans="1:35" ht="12.75">
      <c r="A732"/>
      <c r="B732"/>
      <c r="C732"/>
      <c r="D732"/>
      <c r="E732"/>
      <c r="F732"/>
      <c r="G732" s="199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I732"/>
    </row>
    <row r="733" spans="1:35" ht="12.75">
      <c r="A733"/>
      <c r="B733"/>
      <c r="C733"/>
      <c r="D733"/>
      <c r="E733"/>
      <c r="F733"/>
      <c r="G733" s="199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I733"/>
    </row>
    <row r="734" spans="1:35" ht="12.75">
      <c r="A734"/>
      <c r="B734"/>
      <c r="C734"/>
      <c r="D734"/>
      <c r="E734"/>
      <c r="F734"/>
      <c r="G734" s="199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I734"/>
    </row>
    <row r="735" spans="1:35" ht="12.75">
      <c r="A735"/>
      <c r="B735"/>
      <c r="C735"/>
      <c r="D735"/>
      <c r="E735"/>
      <c r="F735"/>
      <c r="G735" s="199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I735"/>
    </row>
    <row r="736" spans="1:35" ht="12.75">
      <c r="A736"/>
      <c r="B736"/>
      <c r="C736"/>
      <c r="D736"/>
      <c r="E736"/>
      <c r="F736"/>
      <c r="G736" s="199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I736"/>
    </row>
    <row r="737" spans="1:35" ht="12.75">
      <c r="A737"/>
      <c r="B737"/>
      <c r="C737"/>
      <c r="D737"/>
      <c r="E737"/>
      <c r="F737"/>
      <c r="G737" s="199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I737"/>
    </row>
    <row r="738" spans="1:35" ht="12.75">
      <c r="A738"/>
      <c r="B738"/>
      <c r="C738"/>
      <c r="D738"/>
      <c r="E738"/>
      <c r="F738"/>
      <c r="G738" s="199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I738"/>
    </row>
    <row r="739" spans="1:35" ht="12.75">
      <c r="A739"/>
      <c r="B739"/>
      <c r="C739"/>
      <c r="D739"/>
      <c r="E739"/>
      <c r="F739"/>
      <c r="G739" s="19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I739"/>
    </row>
    <row r="740" spans="1:35" ht="12.75">
      <c r="A740"/>
      <c r="B740"/>
      <c r="C740"/>
      <c r="D740"/>
      <c r="E740"/>
      <c r="F740"/>
      <c r="G740" s="199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I740"/>
    </row>
    <row r="741" spans="1:35" ht="12.75">
      <c r="A741"/>
      <c r="B741"/>
      <c r="C741"/>
      <c r="D741"/>
      <c r="E741"/>
      <c r="F741"/>
      <c r="G741" s="199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I741"/>
    </row>
    <row r="742" spans="1:35" ht="12.75">
      <c r="A742"/>
      <c r="B742"/>
      <c r="C742"/>
      <c r="D742"/>
      <c r="E742"/>
      <c r="F742"/>
      <c r="G742" s="199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I742"/>
    </row>
    <row r="743" spans="1:35" ht="12.75">
      <c r="A743"/>
      <c r="B743"/>
      <c r="C743"/>
      <c r="D743"/>
      <c r="E743"/>
      <c r="F743"/>
      <c r="G743" s="199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I743"/>
    </row>
    <row r="744" spans="1:35" ht="12.75">
      <c r="A744"/>
      <c r="B744"/>
      <c r="C744"/>
      <c r="D744"/>
      <c r="E744"/>
      <c r="F744"/>
      <c r="G744" s="199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I744"/>
    </row>
    <row r="745" spans="1:35" ht="12.75">
      <c r="A745"/>
      <c r="B745"/>
      <c r="C745"/>
      <c r="D745"/>
      <c r="E745"/>
      <c r="F745"/>
      <c r="G745" s="199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I745"/>
    </row>
    <row r="746" spans="1:35" ht="12.75">
      <c r="A746"/>
      <c r="B746"/>
      <c r="C746"/>
      <c r="D746"/>
      <c r="E746"/>
      <c r="F746"/>
      <c r="G746" s="199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I746"/>
    </row>
    <row r="747" spans="1:35" ht="12.75">
      <c r="A747"/>
      <c r="B747"/>
      <c r="C747"/>
      <c r="D747"/>
      <c r="E747"/>
      <c r="F747"/>
      <c r="G747" s="199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I747"/>
    </row>
    <row r="748" spans="1:35" ht="12.75">
      <c r="A748"/>
      <c r="B748"/>
      <c r="C748"/>
      <c r="D748"/>
      <c r="E748"/>
      <c r="F748"/>
      <c r="G748" s="199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I748"/>
    </row>
    <row r="749" spans="1:35" ht="12.75">
      <c r="A749"/>
      <c r="B749"/>
      <c r="C749"/>
      <c r="D749"/>
      <c r="E749"/>
      <c r="F749"/>
      <c r="G749" s="19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I749"/>
    </row>
    <row r="750" spans="1:35" ht="12.75">
      <c r="A750"/>
      <c r="B750"/>
      <c r="C750"/>
      <c r="D750"/>
      <c r="E750"/>
      <c r="F750"/>
      <c r="G750" s="199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I750"/>
    </row>
    <row r="751" spans="1:35" ht="12.75">
      <c r="A751"/>
      <c r="B751"/>
      <c r="C751"/>
      <c r="D751"/>
      <c r="E751"/>
      <c r="F751"/>
      <c r="G751" s="199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I751"/>
    </row>
    <row r="752" spans="1:35" ht="12.75">
      <c r="A752"/>
      <c r="B752"/>
      <c r="C752"/>
      <c r="D752"/>
      <c r="E752"/>
      <c r="F752"/>
      <c r="G752" s="199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I752"/>
    </row>
    <row r="753" spans="1:35" ht="12.75">
      <c r="A753"/>
      <c r="B753"/>
      <c r="C753"/>
      <c r="D753"/>
      <c r="E753"/>
      <c r="F753"/>
      <c r="G753" s="199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I753"/>
    </row>
    <row r="754" spans="1:35" ht="12.75">
      <c r="A754"/>
      <c r="B754"/>
      <c r="C754"/>
      <c r="D754"/>
      <c r="E754"/>
      <c r="F754"/>
      <c r="G754" s="199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I754"/>
    </row>
    <row r="755" spans="1:35" ht="12.75">
      <c r="A755"/>
      <c r="B755"/>
      <c r="C755"/>
      <c r="D755"/>
      <c r="E755"/>
      <c r="F755"/>
      <c r="G755" s="199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I755"/>
    </row>
    <row r="756" spans="1:35" ht="12.75">
      <c r="A756"/>
      <c r="B756"/>
      <c r="C756"/>
      <c r="D756"/>
      <c r="E756"/>
      <c r="F756"/>
      <c r="G756" s="199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I756"/>
    </row>
    <row r="757" spans="1:35" ht="12.75">
      <c r="A757"/>
      <c r="B757"/>
      <c r="C757"/>
      <c r="D757"/>
      <c r="E757"/>
      <c r="F757"/>
      <c r="G757" s="199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I757"/>
    </row>
    <row r="758" spans="1:35" ht="12.75">
      <c r="A758"/>
      <c r="B758"/>
      <c r="C758"/>
      <c r="D758"/>
      <c r="E758"/>
      <c r="F758"/>
      <c r="G758" s="199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I758"/>
    </row>
    <row r="759" spans="1:35" ht="12.75">
      <c r="A759"/>
      <c r="B759"/>
      <c r="C759"/>
      <c r="D759"/>
      <c r="E759"/>
      <c r="F759"/>
      <c r="G759" s="19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I759"/>
    </row>
    <row r="760" spans="1:35" ht="12.75">
      <c r="A760"/>
      <c r="B760"/>
      <c r="C760"/>
      <c r="D760"/>
      <c r="E760"/>
      <c r="F760"/>
      <c r="G760" s="199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I760"/>
    </row>
    <row r="761" spans="1:35" ht="12.75">
      <c r="A761"/>
      <c r="B761"/>
      <c r="C761"/>
      <c r="D761"/>
      <c r="E761"/>
      <c r="F761"/>
      <c r="G761" s="199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I761"/>
    </row>
    <row r="762" spans="1:35" ht="12.75">
      <c r="A762"/>
      <c r="B762"/>
      <c r="C762"/>
      <c r="D762"/>
      <c r="E762"/>
      <c r="F762"/>
      <c r="G762" s="199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I762"/>
    </row>
    <row r="763" spans="1:35" ht="12.75">
      <c r="A763"/>
      <c r="B763"/>
      <c r="C763"/>
      <c r="D763"/>
      <c r="E763"/>
      <c r="F763"/>
      <c r="G763" s="199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I763"/>
    </row>
    <row r="764" spans="1:35" ht="12.75">
      <c r="A764"/>
      <c r="B764"/>
      <c r="C764"/>
      <c r="D764"/>
      <c r="E764"/>
      <c r="F764"/>
      <c r="G764" s="199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I764"/>
    </row>
    <row r="765" spans="1:35" ht="12.75">
      <c r="A765"/>
      <c r="B765"/>
      <c r="C765"/>
      <c r="D765"/>
      <c r="E765"/>
      <c r="F765"/>
      <c r="G765" s="199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I765"/>
    </row>
    <row r="766" spans="1:35" ht="12.75">
      <c r="A766"/>
      <c r="B766"/>
      <c r="C766"/>
      <c r="D766"/>
      <c r="E766"/>
      <c r="F766"/>
      <c r="G766" s="199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I766"/>
    </row>
    <row r="767" spans="1:35" ht="12.75">
      <c r="A767"/>
      <c r="B767"/>
      <c r="C767"/>
      <c r="D767"/>
      <c r="E767"/>
      <c r="F767"/>
      <c r="G767" s="199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I767"/>
    </row>
    <row r="768" spans="1:35" ht="12.75">
      <c r="A768"/>
      <c r="B768"/>
      <c r="C768"/>
      <c r="D768"/>
      <c r="E768"/>
      <c r="F768"/>
      <c r="G768" s="199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I768"/>
    </row>
  </sheetData>
  <mergeCells count="5">
    <mergeCell ref="Y1:AC1"/>
    <mergeCell ref="V1:X1"/>
    <mergeCell ref="AD1:AG1"/>
    <mergeCell ref="A1:F1"/>
    <mergeCell ref="H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5" width="8.00390625" style="26" customWidth="1"/>
    <col min="6" max="6" width="13.75390625" style="162" customWidth="1"/>
    <col min="7" max="7" width="13.25390625" style="162" customWidth="1"/>
    <col min="8" max="16384" width="8.00390625" style="26" customWidth="1"/>
  </cols>
  <sheetData>
    <row r="1" spans="1:6" ht="12.75">
      <c r="A1" s="186" t="s">
        <v>40</v>
      </c>
      <c r="B1" s="1"/>
      <c r="F1" s="161" t="s">
        <v>283</v>
      </c>
    </row>
    <row r="3" spans="6:7" ht="12.75">
      <c r="F3" s="182" t="s">
        <v>171</v>
      </c>
      <c r="G3" s="178" t="s">
        <v>46</v>
      </c>
    </row>
    <row r="4" spans="1:7" ht="12.75">
      <c r="A4" s="1"/>
      <c r="B4" s="1"/>
      <c r="F4" s="183" t="s">
        <v>47</v>
      </c>
      <c r="G4" s="179" t="s">
        <v>48</v>
      </c>
    </row>
    <row r="5" spans="1:7" ht="12.75">
      <c r="A5" s="63">
        <v>0</v>
      </c>
      <c r="B5" s="63">
        <v>0</v>
      </c>
      <c r="F5" s="184" t="s">
        <v>50</v>
      </c>
      <c r="G5" s="181" t="s">
        <v>50</v>
      </c>
    </row>
    <row r="6" spans="1:7" ht="12.75">
      <c r="A6" s="1">
        <v>1600</v>
      </c>
      <c r="B6" s="1">
        <v>1600</v>
      </c>
      <c r="F6" s="183">
        <v>0</v>
      </c>
      <c r="G6" s="179">
        <v>0</v>
      </c>
    </row>
    <row r="7" spans="1:7" ht="12.75">
      <c r="A7" s="1"/>
      <c r="B7" s="1"/>
      <c r="F7" s="183">
        <v>18.4</v>
      </c>
      <c r="G7" s="179">
        <v>0.6</v>
      </c>
    </row>
    <row r="8" spans="1:7" ht="12.75">
      <c r="A8" s="1">
        <v>0</v>
      </c>
      <c r="B8" s="1">
        <v>0</v>
      </c>
      <c r="F8" s="183">
        <v>112.3</v>
      </c>
      <c r="G8" s="179">
        <v>3.1</v>
      </c>
    </row>
    <row r="9" spans="1:7" ht="12.75">
      <c r="A9" s="1">
        <v>35</v>
      </c>
      <c r="B9" s="1">
        <v>35</v>
      </c>
      <c r="F9" s="183">
        <v>181.4</v>
      </c>
      <c r="G9" s="179">
        <v>4.6</v>
      </c>
    </row>
    <row r="10" spans="1:7" ht="12.75">
      <c r="A10" s="1"/>
      <c r="B10" s="1"/>
      <c r="F10" s="183">
        <v>408.5</v>
      </c>
      <c r="G10" s="179">
        <v>9.7</v>
      </c>
    </row>
    <row r="11" spans="1:7" ht="12.75">
      <c r="A11" s="1">
        <v>0</v>
      </c>
      <c r="B11" s="1">
        <v>-5</v>
      </c>
      <c r="F11" s="183">
        <v>606.4</v>
      </c>
      <c r="G11" s="179">
        <v>13.7</v>
      </c>
    </row>
    <row r="12" spans="1:7" ht="12.75">
      <c r="A12" s="1">
        <v>35</v>
      </c>
      <c r="B12" s="1">
        <v>30</v>
      </c>
      <c r="F12" s="185">
        <v>952.9</v>
      </c>
      <c r="G12" s="180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2002-08-14T15:03:17Z</cp:lastPrinted>
  <dcterms:created xsi:type="dcterms:W3CDTF">2001-12-25T18:32:43Z</dcterms:created>
  <dcterms:modified xsi:type="dcterms:W3CDTF">2003-06-02T22:23:41Z</dcterms:modified>
  <cp:category/>
  <cp:version/>
  <cp:contentType/>
  <cp:contentStatus/>
</cp:coreProperties>
</file>