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06" windowWidth="12120" windowHeight="9120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'OUTPUT'!$A$16:$H$43</definedName>
    <definedName name="ACwvu.sheet1." localSheetId="2" hidden="1">'OUTPUT'!#REF!</definedName>
    <definedName name="Swvu.fit_graph." localSheetId="2" hidden="1">'OUTPUT'!$A$16:$H$43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sharedStrings.xml><?xml version="1.0" encoding="utf-8"?>
<sst xmlns="http://schemas.openxmlformats.org/spreadsheetml/2006/main" count="282" uniqueCount="198">
  <si>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</si>
  <si>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</si>
  <si>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</si>
  <si>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</si>
  <si>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</si>
  <si>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</si>
  <si>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</si>
  <si>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</si>
  <si>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</si>
  <si>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g</t>
  </si>
  <si>
    <t>Depths to:</t>
  </si>
  <si>
    <t>water level (DTW)</t>
  </si>
  <si>
    <t>top of screen (TOS)</t>
  </si>
  <si>
    <t>Base of Aquifer (DTB)</t>
  </si>
  <si>
    <t>Annular Fill:</t>
  </si>
  <si>
    <t>across  screen --</t>
  </si>
  <si>
    <t>above screen --</t>
  </si>
  <si>
    <t>COMPUTED</t>
  </si>
  <si>
    <r>
      <t>L</t>
    </r>
    <r>
      <rPr>
        <vertAlign val="subscript"/>
        <sz val="10"/>
        <rFont val="Arial"/>
        <family val="2"/>
      </rPr>
      <t>wetted</t>
    </r>
  </si>
  <si>
    <t>slope points</t>
  </si>
  <si>
    <t>D =</t>
  </si>
  <si>
    <t>H =</t>
  </si>
  <si>
    <r>
      <t>L/r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</si>
  <si>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Partial  penetrate A =</t>
  </si>
  <si>
    <t>B =</t>
  </si>
  <si>
    <t>Fully penetrate C =</t>
  </si>
  <si>
    <r>
      <t>From look-up table using L/r</t>
    </r>
    <r>
      <rPr>
        <vertAlign val="subscript"/>
        <sz val="10"/>
        <rFont val="Arial"/>
        <family val="2"/>
      </rPr>
      <t>w</t>
    </r>
  </si>
  <si>
    <t>Rc =</t>
  </si>
  <si>
    <t>ft</t>
  </si>
  <si>
    <t>Rw =</t>
  </si>
  <si>
    <t>partial</t>
  </si>
  <si>
    <t>full</t>
  </si>
  <si>
    <t>ln(Re/rw) =</t>
  </si>
  <si>
    <t>Re =</t>
  </si>
  <si>
    <t xml:space="preserve">K = </t>
  </si>
  <si>
    <t>Slope =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</si>
  <si>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/sec</t>
    </r>
  </si>
  <si>
    <t>Water level is below base of screen</t>
  </si>
  <si>
    <r>
      <t>t</t>
    </r>
    <r>
      <rPr>
        <vertAlign val="subscript"/>
        <sz val="10"/>
        <rFont val="Arial"/>
        <family val="2"/>
      </rPr>
      <t>90%</t>
    </r>
    <r>
      <rPr>
        <sz val="10"/>
        <rFont val="Arial"/>
        <family val="0"/>
      </rPr>
      <t xml:space="preserve"> recovery =</t>
    </r>
  </si>
  <si>
    <t>sec</t>
  </si>
  <si>
    <t>Casing diameter is greater than the Annulus</t>
  </si>
  <si>
    <t xml:space="preserve">Base of screen is deeper than base of aquifer </t>
  </si>
  <si>
    <t>ft/d</t>
  </si>
  <si>
    <t>Slope will produce a negative K</t>
  </si>
  <si>
    <t xml:space="preserve">Input is consistent.  </t>
  </si>
  <si>
    <t>Error</t>
  </si>
  <si>
    <t>REMARKS:</t>
  </si>
  <si>
    <t>Bouwer and Rice analysis of slug test, WRR 1976</t>
  </si>
  <si>
    <t>y0 =</t>
  </si>
  <si>
    <t>Empirical look-up table for Bouwer and Rice method of slug test analysis</t>
  </si>
  <si>
    <t>log(L/rw)</t>
  </si>
  <si>
    <t>A</t>
  </si>
  <si>
    <t>B</t>
  </si>
  <si>
    <t>C</t>
  </si>
  <si>
    <t>D-log</t>
  </si>
  <si>
    <t>Delta-A</t>
  </si>
  <si>
    <t>Delta-B</t>
  </si>
  <si>
    <t>Delta-C</t>
  </si>
  <si>
    <t>Final pressure (water level) =</t>
  </si>
  <si>
    <t xml:space="preserve">&lt; NOTE: value is final pressure reading.  </t>
  </si>
  <si>
    <t xml:space="preserve">&lt; Overwrite with best guess of the initial </t>
  </si>
  <si>
    <t>Overwrite with your data here.</t>
  </si>
  <si>
    <t xml:space="preserve">    water level if the well did not fully recover</t>
  </si>
  <si>
    <t>dt-off =</t>
  </si>
  <si>
    <t>seconds</t>
  </si>
  <si>
    <t>y/ y0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</si>
  <si>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</si>
  <si>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</si>
  <si>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</si>
  <si>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</si>
  <si>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</si>
  <si>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</si>
  <si>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</si>
  <si>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</si>
  <si>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</si>
  <si>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</si>
  <si>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</si>
  <si>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</si>
  <si>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</si>
  <si>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</si>
  <si>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</si>
  <si>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</si>
  <si>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</si>
  <si>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</si>
  <si>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</si>
  <si>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</si>
  <si>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</si>
  <si>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</si>
  <si>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</si>
  <si>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</si>
  <si>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</si>
  <si>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</si>
  <si>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</si>
  <si>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</si>
  <si>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</si>
  <si>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</si>
  <si>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</si>
  <si>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</si>
  <si>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</si>
  <si>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</si>
  <si>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</si>
  <si>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</si>
  <si>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</si>
  <si>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</si>
  <si>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</si>
  <si>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</si>
  <si>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</si>
  <si>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</si>
  <si>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</si>
  <si>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</si>
  <si>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</si>
  <si>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</si>
  <si>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r>
      <t>D</t>
    </r>
    <r>
      <rPr>
        <sz val="10"/>
        <rFont val="Arial"/>
        <family val="0"/>
      </rPr>
      <t>t seconds</t>
    </r>
  </si>
  <si>
    <t>Hr:Min:Sec</t>
  </si>
  <si>
    <t/>
  </si>
  <si>
    <t>Time,</t>
  </si>
  <si>
    <t>cm</t>
  </si>
  <si>
    <t>mm</t>
  </si>
  <si>
    <t xml:space="preserve">Fully penetrating cut-off = 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</si>
  <si>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</si>
  <si>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</si>
  <si>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</si>
  <si>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</si>
  <si>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</si>
  <si>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</si>
  <si>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</si>
  <si>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</si>
  <si>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>Water</t>
  </si>
  <si>
    <t>Level</t>
  </si>
  <si>
    <t xml:space="preserve">Number of points in list = </t>
  </si>
  <si>
    <t>Fraction penetrated =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</si>
  <si>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/day</t>
    </r>
  </si>
  <si>
    <t>PSI</t>
  </si>
  <si>
    <t>K  =</t>
  </si>
  <si>
    <t>Col 1</t>
  </si>
  <si>
    <t>Col 2</t>
  </si>
  <si>
    <t>Col 3</t>
  </si>
  <si>
    <t>y0 (output units)=</t>
  </si>
  <si>
    <t>Slug Description:</t>
  </si>
  <si>
    <t>Type:</t>
  </si>
  <si>
    <t>AIR</t>
  </si>
  <si>
    <t>LENGTH</t>
  </si>
  <si>
    <t>Bailer</t>
  </si>
  <si>
    <t>Poured</t>
  </si>
  <si>
    <t>VOLUME</t>
  </si>
  <si>
    <t>Gallons</t>
  </si>
  <si>
    <t>Liters</t>
  </si>
  <si>
    <t>Cubic inches</t>
  </si>
  <si>
    <t>Factor=</t>
  </si>
  <si>
    <r>
      <t>y</t>
    </r>
    <r>
      <rPr>
        <vertAlign val="subscript"/>
        <sz val="10"/>
        <rFont val="Arial"/>
        <family val="2"/>
      </rPr>
      <t>0-Prelim</t>
    </r>
    <r>
      <rPr>
        <sz val="10"/>
        <rFont val="Arial"/>
        <family val="0"/>
      </rPr>
      <t xml:space="preserve"> =</t>
    </r>
  </si>
  <si>
    <t>feet</t>
  </si>
  <si>
    <r>
      <t>y</t>
    </r>
    <r>
      <rPr>
        <vertAlign val="subscript"/>
        <sz val="10"/>
        <rFont val="Arial"/>
        <family val="2"/>
      </rPr>
      <t>0-SLUG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</si>
  <si>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0-SLUG(output units)</t>
    </r>
    <r>
      <rPr>
        <sz val="10"/>
        <rFont val="Arial"/>
        <family val="0"/>
      </rPr>
      <t xml:space="preserve"> =</t>
    </r>
  </si>
  <si>
    <t>Discrepancy =</t>
  </si>
  <si>
    <t xml:space="preserve">Slug discrepancy = </t>
  </si>
  <si>
    <t>Likely</t>
  </si>
  <si>
    <r>
      <t>y</t>
    </r>
    <r>
      <rPr>
        <vertAlign val="subscript"/>
        <sz val="10"/>
        <rFont val="Arial"/>
        <family val="2"/>
      </rPr>
      <t>0-DISPLACEMENT</t>
    </r>
    <r>
      <rPr>
        <sz val="10"/>
        <rFont val="Arial"/>
        <family val="0"/>
      </rPr>
      <t xml:space="preserve"> =</t>
    </r>
  </si>
  <si>
    <t>WARNING</t>
  </si>
  <si>
    <t>Absolute Shut Down</t>
  </si>
  <si>
    <t>Kestimate</t>
  </si>
  <si>
    <t>D=</t>
  </si>
  <si>
    <t xml:space="preserve">T = </t>
  </si>
  <si>
    <t>&lt; -- CHANGE UNITS</t>
  </si>
  <si>
    <t>WELL</t>
  </si>
  <si>
    <t>Unconsolidated Sedimentary Rock</t>
  </si>
  <si>
    <t>Carbonate Rocks</t>
  </si>
  <si>
    <t>Indurated Sedimentary Rock</t>
  </si>
  <si>
    <t>Metamorphic or Volcanic Rock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</si>
  <si>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</si>
  <si>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</si>
  <si>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</si>
  <si>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</si>
  <si>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</si>
  <si>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</si>
  <si>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</si>
  <si>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</si>
  <si>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</si>
  <si>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Rock Type</t>
  </si>
  <si>
    <t>References</t>
  </si>
  <si>
    <t>1,5</t>
  </si>
  <si>
    <t>5,7</t>
  </si>
  <si>
    <t>1,6</t>
  </si>
  <si>
    <t>6,9</t>
  </si>
  <si>
    <t xml:space="preserve">Unfractured Igneous and Metamorphic Rock 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</si>
  <si>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</si>
  <si>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</si>
  <si>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</si>
  <si>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</si>
  <si>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</si>
  <si>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Fine-Grained Sandstone</t>
  </si>
  <si>
    <t>Medium-Grained Sandstone</t>
  </si>
  <si>
    <t>Claystone</t>
  </si>
  <si>
    <t>4,5,8</t>
  </si>
  <si>
    <t>Extreme</t>
  </si>
  <si>
    <t>6,7,10</t>
  </si>
  <si>
    <t>10 Neuzil, 1994</t>
  </si>
  <si>
    <t>pvp 16, test 1, big slug, reducing gwt</t>
  </si>
  <si>
    <t>Kauria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</si>
</sst>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00,000"/>
    <numFmt numFmtId="169" formatCode="#,#00.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2" fontId="0" fillId="0" borderId="0" xfId="0" applyNumberFormat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right"/>
    </xf>
    <xf numFmtId="164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0" xfId="0" applyAlignment="1" quotePrefix="1">
      <alignment/>
    </xf>
    <xf numFmtId="0" fontId="19" fillId="0" borderId="1" xfId="0" applyFont="1" applyBorder="1" applyAlignment="1">
      <alignment/>
    </xf>
    <xf numFmtId="21" fontId="0" fillId="0" borderId="0" xfId="0" applyNumberFormat="1" applyAlignment="1">
      <alignment/>
    </xf>
    <xf numFmtId="21" fontId="0" fillId="2" borderId="0" xfId="0" applyNumberFormat="1" applyFill="1" applyAlignment="1" applyProtection="1">
      <alignment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 horizontal="center"/>
    </xf>
    <xf numFmtId="1" fontId="0" fillId="0" borderId="1" xfId="0" applyNumberFormat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 quotePrefix="1">
      <alignment/>
      <protection/>
    </xf>
    <xf numFmtId="9" fontId="0" fillId="0" borderId="0" xfId="0" applyNumberFormat="1" applyAlignment="1">
      <alignment horizontal="left"/>
    </xf>
    <xf numFmtId="0" fontId="0" fillId="0" borderId="0" xfId="0" applyNumberFormat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hidden="1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13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20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NumberFormat="1" applyBorder="1" applyAlignment="1" applyProtection="1">
      <alignment horizontal="right"/>
      <protection hidden="1"/>
    </xf>
    <xf numFmtId="0" fontId="0" fillId="0" borderId="25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0" fontId="0" fillId="0" borderId="0" xfId="0" applyAlignment="1">
      <alignment horizontal="right" wrapText="1"/>
    </xf>
    <xf numFmtId="0" fontId="1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17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1"/>
          <c:h val="0.9735"/>
        </c:manualLayout>
      </c:layout>
      <c:scatterChart>
        <c:scatterStyle val="line"/>
        <c:varyColors val="0"/>
        <c:ser>
          <c:idx val="0"/>
          <c:order val="0"/>
          <c:tx>
            <c:strRef>
              <c:f>COMPUTATION!$J$3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COMPUTATION!$J$4:$J$17</c:f>
              <c:numCache/>
            </c:numRef>
          </c:yVal>
          <c:smooth val="0"/>
        </c:ser>
        <c:ser>
          <c:idx val="1"/>
          <c:order val="1"/>
          <c:tx>
            <c:strRef>
              <c:f>COMPUTATION!$K$3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COMPUTATION!$K$4:$K$17</c:f>
              <c:numCache/>
            </c:numRef>
          </c:yVal>
          <c:smooth val="0"/>
        </c:ser>
        <c:ser>
          <c:idx val="2"/>
          <c:order val="2"/>
          <c:tx>
            <c:strRef>
              <c:f>COMPUTATION!$L$3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COMPUTATION!$L$4:$L$17</c:f>
              <c:numCache/>
            </c:numRef>
          </c:yVal>
          <c:smooth val="0"/>
        </c:ser>
        <c:ser>
          <c:idx val="3"/>
          <c:order val="3"/>
          <c:tx>
            <c:strRef>
              <c:f>COMPUTATION!$S$3</c:f>
              <c:strCache>
                <c:ptCount val="1"/>
                <c:pt idx="0">
                  <c:v>WELL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COMPUTATION!$R$4:$R$5</c:f>
              <c:numCache/>
            </c:numRef>
          </c:xVal>
          <c:yVal>
            <c:numRef>
              <c:f>COMPUTATION!$S$4:$S$5</c:f>
              <c:numCache/>
            </c:numRef>
          </c:yVal>
          <c:smooth val="0"/>
        </c:ser>
        <c:axId val="49523909"/>
        <c:axId val="43061998"/>
      </c:scatterChart>
      <c:val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crossBetween val="midCat"/>
        <c:dispUnits/>
      </c:valAx>
      <c:valAx>
        <c:axId val="4306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"/>
          <c:w val="0.23525"/>
          <c:h val="0.29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1.7361111116627027E-05</c:v>
                </c:pt>
                <c:pt idx="2">
                  <c:v>2.893518516779531E-05</c:v>
                </c:pt>
                <c:pt idx="3">
                  <c:v>4.05092592473853E-05</c:v>
                </c:pt>
                <c:pt idx="4">
                  <c:v>5.208333332697529E-05</c:v>
                </c:pt>
                <c:pt idx="5">
                  <c:v>6.365740740656529E-05</c:v>
                </c:pt>
                <c:pt idx="6">
                  <c:v>7.523148148615528E-05</c:v>
                </c:pt>
                <c:pt idx="7">
                  <c:v>8.680555553732356E-05</c:v>
                </c:pt>
                <c:pt idx="8">
                  <c:v>9.837962961691355E-05</c:v>
                </c:pt>
                <c:pt idx="9">
                  <c:v>0.00010995370369650354</c:v>
                </c:pt>
                <c:pt idx="10">
                  <c:v>0.00012152777777609353</c:v>
                </c:pt>
                <c:pt idx="11">
                  <c:v>0.0001331018518556835</c:v>
                </c:pt>
                <c:pt idx="12">
                  <c:v>0.0001446759259068518</c:v>
                </c:pt>
                <c:pt idx="13">
                  <c:v>0.00015624999998644178</c:v>
                </c:pt>
                <c:pt idx="14">
                  <c:v>0.00016782407406603178</c:v>
                </c:pt>
                <c:pt idx="15">
                  <c:v>0.00017939814814562177</c:v>
                </c:pt>
                <c:pt idx="16">
                  <c:v>0.00019097222222521176</c:v>
                </c:pt>
                <c:pt idx="17">
                  <c:v>0.00020254629627638004</c:v>
                </c:pt>
                <c:pt idx="18">
                  <c:v>0.00021412037035597003</c:v>
                </c:pt>
                <c:pt idx="19">
                  <c:v>0.00022569444443556002</c:v>
                </c:pt>
                <c:pt idx="20">
                  <c:v>0.00023726851851515</c:v>
                </c:pt>
                <c:pt idx="21">
                  <c:v>0.00024884259259474003</c:v>
                </c:pt>
                <c:pt idx="22">
                  <c:v>0.00026041666667433</c:v>
                </c:pt>
                <c:pt idx="23">
                  <c:v>0.0002719907407254983</c:v>
                </c:pt>
                <c:pt idx="24">
                  <c:v>0.0002835648148050883</c:v>
                </c:pt>
                <c:pt idx="25">
                  <c:v>0.0002951388888846783</c:v>
                </c:pt>
                <c:pt idx="26">
                  <c:v>0.0003067129629642683</c:v>
                </c:pt>
                <c:pt idx="27">
                  <c:v>0.00031828703704385827</c:v>
                </c:pt>
                <c:pt idx="28">
                  <c:v>0.00032986111109502655</c:v>
                </c:pt>
                <c:pt idx="29">
                  <c:v>0.00034143518517461654</c:v>
                </c:pt>
                <c:pt idx="30">
                  <c:v>0.00035300925925420653</c:v>
                </c:pt>
                <c:pt idx="31">
                  <c:v>0.0003645833333337965</c:v>
                </c:pt>
                <c:pt idx="32">
                  <c:v>0.0003761574074133865</c:v>
                </c:pt>
                <c:pt idx="33">
                  <c:v>0.0003877314814645548</c:v>
                </c:pt>
                <c:pt idx="34">
                  <c:v>0.0003993055555441448</c:v>
                </c:pt>
                <c:pt idx="35">
                  <c:v>0.0004108796296237348</c:v>
                </c:pt>
                <c:pt idx="36">
                  <c:v>0.00042245370370332477</c:v>
                </c:pt>
                <c:pt idx="37">
                  <c:v>0.00043402777778291476</c:v>
                </c:pt>
                <c:pt idx="38">
                  <c:v>0.00044560185183408304</c:v>
                </c:pt>
                <c:pt idx="39">
                  <c:v>0.00045717592591367303</c:v>
                </c:pt>
                <c:pt idx="40">
                  <c:v>0.000468749999993263</c:v>
                </c:pt>
                <c:pt idx="41">
                  <c:v>0.000480324074072853</c:v>
                </c:pt>
                <c:pt idx="42">
                  <c:v>0.000491898148152443</c:v>
                </c:pt>
                <c:pt idx="43">
                  <c:v>0.0005034722222036112</c:v>
                </c:pt>
                <c:pt idx="44">
                  <c:v>0.0005150462962832012</c:v>
                </c:pt>
                <c:pt idx="45">
                  <c:v>0.0005266203703627912</c:v>
                </c:pt>
                <c:pt idx="46">
                  <c:v>0.0005381944444423812</c:v>
                </c:pt>
                <c:pt idx="47">
                  <c:v>0.0005497685185219712</c:v>
                </c:pt>
                <c:pt idx="48">
                  <c:v>0.0005613425925731395</c:v>
                </c:pt>
                <c:pt idx="49">
                  <c:v>0.0005729166666527295</c:v>
                </c:pt>
                <c:pt idx="50">
                  <c:v>0.0005844907407323195</c:v>
                </c:pt>
                <c:pt idx="51">
                  <c:v>0.0005960648148119094</c:v>
                </c:pt>
                <c:pt idx="52">
                  <c:v>0.0006076388888914994</c:v>
                </c:pt>
                <c:pt idx="53">
                  <c:v>0.0006192129629710894</c:v>
                </c:pt>
                <c:pt idx="54">
                  <c:v>0.0006307870370222577</c:v>
                </c:pt>
                <c:pt idx="55">
                  <c:v>0.0006423611111018477</c:v>
                </c:pt>
                <c:pt idx="56">
                  <c:v>0.0006539351851814377</c:v>
                </c:pt>
                <c:pt idx="57">
                  <c:v>0.000665509259232606</c:v>
                </c:pt>
                <c:pt idx="58">
                  <c:v>0.000677083333312196</c:v>
                </c:pt>
                <c:pt idx="59">
                  <c:v>0.000688657407391786</c:v>
                </c:pt>
                <c:pt idx="60">
                  <c:v>0.000700231481471376</c:v>
                </c:pt>
                <c:pt idx="61">
                  <c:v>0.0007118055555509659</c:v>
                </c:pt>
                <c:pt idx="62">
                  <c:v>0.0008738425925799607</c:v>
                </c:pt>
                <c:pt idx="63">
                  <c:v>0.0009895833333190172</c:v>
                </c:pt>
                <c:pt idx="64">
                  <c:v>0.0011053240740580737</c:v>
                </c:pt>
                <c:pt idx="65">
                  <c:v>0.0012210648147971302</c:v>
                </c:pt>
                <c:pt idx="66">
                  <c:v>0.0013368055555361867</c:v>
                </c:pt>
                <c:pt idx="67">
                  <c:v>0.0014525462962752431</c:v>
                </c:pt>
                <c:pt idx="68">
                  <c:v>0.0015682870370142996</c:v>
                </c:pt>
                <c:pt idx="69">
                  <c:v>0.0016840277777533561</c:v>
                </c:pt>
                <c:pt idx="70">
                  <c:v>0.0017997685184924126</c:v>
                </c:pt>
                <c:pt idx="71">
                  <c:v>0.001915509259231469</c:v>
                </c:pt>
                <c:pt idx="72">
                  <c:v>0.0020312499999989475</c:v>
                </c:pt>
                <c:pt idx="73">
                  <c:v>0.002146990740738004</c:v>
                </c:pt>
                <c:pt idx="74">
                  <c:v>0.0022627314814770605</c:v>
                </c:pt>
                <c:pt idx="75">
                  <c:v>0.002378472222216117</c:v>
                </c:pt>
                <c:pt idx="76">
                  <c:v>0.0024942129629551735</c:v>
                </c:pt>
                <c:pt idx="77">
                  <c:v>0.00260995370369423</c:v>
                </c:pt>
                <c:pt idx="78">
                  <c:v>0.0027256944444332865</c:v>
                </c:pt>
                <c:pt idx="79">
                  <c:v>0.0029224537036726295</c:v>
                </c:pt>
                <c:pt idx="80">
                  <c:v>0.0029340277777522195</c:v>
                </c:pt>
                <c:pt idx="81">
                  <c:v>0.0029456018518318095</c:v>
                </c:pt>
                <c:pt idx="82">
                  <c:v>0.0029571759259113995</c:v>
                </c:pt>
                <c:pt idx="83">
                  <c:v>0.0029687499999909894</c:v>
                </c:pt>
                <c:pt idx="84">
                  <c:v>0.0029803240740421577</c:v>
                </c:pt>
                <c:pt idx="85">
                  <c:v>0.0029918981481217477</c:v>
                </c:pt>
                <c:pt idx="86">
                  <c:v>0.0030034722222013377</c:v>
                </c:pt>
                <c:pt idx="87">
                  <c:v>0.0030150462962809277</c:v>
                </c:pt>
                <c:pt idx="88">
                  <c:v>0.0030266203703605177</c:v>
                </c:pt>
                <c:pt idx="89">
                  <c:v>0.0030381944444401077</c:v>
                </c:pt>
                <c:pt idx="90">
                  <c:v>0.003049768518491276</c:v>
                </c:pt>
                <c:pt idx="91">
                  <c:v>0.003061342592570866</c:v>
                </c:pt>
                <c:pt idx="92">
                  <c:v>0.003072916666650456</c:v>
                </c:pt>
                <c:pt idx="93">
                  <c:v>0.003084490740730046</c:v>
                </c:pt>
                <c:pt idx="94">
                  <c:v>0.003096064814809636</c:v>
                </c:pt>
                <c:pt idx="95">
                  <c:v>0.003107638888860804</c:v>
                </c:pt>
                <c:pt idx="96">
                  <c:v>0.003119212962940394</c:v>
                </c:pt>
                <c:pt idx="97">
                  <c:v>0.003130787037019984</c:v>
                </c:pt>
                <c:pt idx="98">
                  <c:v>0.003142361111099574</c:v>
                </c:pt>
                <c:pt idx="99">
                  <c:v>0.003153935185179164</c:v>
                </c:pt>
                <c:pt idx="100">
                  <c:v>0.003148148148142127</c:v>
                </c:pt>
                <c:pt idx="101">
                  <c:v>0.003148148148142127</c:v>
                </c:pt>
                <c:pt idx="102">
                  <c:v>0.003148148148142127</c:v>
                </c:pt>
                <c:pt idx="103">
                  <c:v>0.003148148148142127</c:v>
                </c:pt>
                <c:pt idx="104">
                  <c:v>0.003148148148142127</c:v>
                </c:pt>
                <c:pt idx="105">
                  <c:v>0.003148148148142127</c:v>
                </c:pt>
                <c:pt idx="106">
                  <c:v>0.003148148148142127</c:v>
                </c:pt>
                <c:pt idx="107">
                  <c:v>0.003148148148142127</c:v>
                </c:pt>
                <c:pt idx="108">
                  <c:v>0.003148148148142127</c:v>
                </c:pt>
                <c:pt idx="109">
                  <c:v>0.003148148148142127</c:v>
                </c:pt>
                <c:pt idx="110">
                  <c:v>0.003148148148142127</c:v>
                </c:pt>
                <c:pt idx="111">
                  <c:v>0.003148148148142127</c:v>
                </c:pt>
                <c:pt idx="112">
                  <c:v>0.003148148148142127</c:v>
                </c:pt>
                <c:pt idx="113">
                  <c:v>0.003148148148142127</c:v>
                </c:pt>
                <c:pt idx="114">
                  <c:v>0.003148148148142127</c:v>
                </c:pt>
                <c:pt idx="115">
                  <c:v>0.003148148148142127</c:v>
                </c:pt>
                <c:pt idx="116">
                  <c:v>0.003148148148142127</c:v>
                </c:pt>
                <c:pt idx="117">
                  <c:v>0.003148148148142127</c:v>
                </c:pt>
                <c:pt idx="118">
                  <c:v>0.003148148148142127</c:v>
                </c:pt>
                <c:pt idx="119">
                  <c:v>0.003148148148142127</c:v>
                </c:pt>
                <c:pt idx="120">
                  <c:v>0.003148148148142127</c:v>
                </c:pt>
                <c:pt idx="121">
                  <c:v>0.003148148148142127</c:v>
                </c:pt>
                <c:pt idx="122">
                  <c:v>0.003148148148142127</c:v>
                </c:pt>
                <c:pt idx="123">
                  <c:v>0.003148148148142127</c:v>
                </c:pt>
                <c:pt idx="124">
                  <c:v>0.003148148148142127</c:v>
                </c:pt>
                <c:pt idx="125">
                  <c:v>0.003148148148142127</c:v>
                </c:pt>
                <c:pt idx="126">
                  <c:v>0.003148148148142127</c:v>
                </c:pt>
                <c:pt idx="127">
                  <c:v>0.003148148148142127</c:v>
                </c:pt>
                <c:pt idx="128">
                  <c:v>0.003148148148142127</c:v>
                </c:pt>
                <c:pt idx="129">
                  <c:v>0.003148148148142127</c:v>
                </c:pt>
                <c:pt idx="130">
                  <c:v>0.003148148148142127</c:v>
                </c:pt>
                <c:pt idx="131">
                  <c:v>0.003148148148142127</c:v>
                </c:pt>
                <c:pt idx="132">
                  <c:v>0.003148148148142127</c:v>
                </c:pt>
                <c:pt idx="133">
                  <c:v>0.003148148148142127</c:v>
                </c:pt>
                <c:pt idx="134">
                  <c:v>0.003148148148142127</c:v>
                </c:pt>
                <c:pt idx="135">
                  <c:v>0.003148148148142127</c:v>
                </c:pt>
                <c:pt idx="136">
                  <c:v>0.003148148148142127</c:v>
                </c:pt>
                <c:pt idx="137">
                  <c:v>0.003148148148142127</c:v>
                </c:pt>
                <c:pt idx="138">
                  <c:v>0.003148148148142127</c:v>
                </c:pt>
                <c:pt idx="139">
                  <c:v>0.003148148148142127</c:v>
                </c:pt>
                <c:pt idx="140">
                  <c:v>0.003148148148142127</c:v>
                </c:pt>
                <c:pt idx="141">
                  <c:v>0.003148148148142127</c:v>
                </c:pt>
                <c:pt idx="142">
                  <c:v>0.003148148148142127</c:v>
                </c:pt>
                <c:pt idx="143">
                  <c:v>0.003148148148142127</c:v>
                </c:pt>
                <c:pt idx="144">
                  <c:v>0.003148148148142127</c:v>
                </c:pt>
                <c:pt idx="145">
                  <c:v>0.003148148148142127</c:v>
                </c:pt>
                <c:pt idx="146">
                  <c:v>0.003148148148142127</c:v>
                </c:pt>
                <c:pt idx="147">
                  <c:v>0.003148148148142127</c:v>
                </c:pt>
                <c:pt idx="148">
                  <c:v>0.003148148148142127</c:v>
                </c:pt>
                <c:pt idx="149">
                  <c:v>0.003148148148142127</c:v>
                </c:pt>
                <c:pt idx="150">
                  <c:v>0.003148148148142127</c:v>
                </c:pt>
                <c:pt idx="151">
                  <c:v>0.003148148148142127</c:v>
                </c:pt>
                <c:pt idx="152">
                  <c:v>0.003148148148142127</c:v>
                </c:pt>
                <c:pt idx="153">
                  <c:v>0.003148148148142127</c:v>
                </c:pt>
                <c:pt idx="154">
                  <c:v>0.003148148148142127</c:v>
                </c:pt>
                <c:pt idx="155">
                  <c:v>0.003148148148142127</c:v>
                </c:pt>
                <c:pt idx="156">
                  <c:v>0.003148148148142127</c:v>
                </c:pt>
                <c:pt idx="157">
                  <c:v>0.003148148148142127</c:v>
                </c:pt>
                <c:pt idx="158">
                  <c:v>0.003148148148142127</c:v>
                </c:pt>
                <c:pt idx="159">
                  <c:v>0.003148148148142127</c:v>
                </c:pt>
                <c:pt idx="160">
                  <c:v>0.003148148148142127</c:v>
                </c:pt>
                <c:pt idx="161">
                  <c:v>0.003148148148142127</c:v>
                </c:pt>
                <c:pt idx="162">
                  <c:v>0.003148148148142127</c:v>
                </c:pt>
                <c:pt idx="163">
                  <c:v>0.003148148148142127</c:v>
                </c:pt>
                <c:pt idx="164">
                  <c:v>0.003148148148142127</c:v>
                </c:pt>
                <c:pt idx="165">
                  <c:v>0.003148148148142127</c:v>
                </c:pt>
                <c:pt idx="166">
                  <c:v>0.003148148148142127</c:v>
                </c:pt>
                <c:pt idx="167">
                  <c:v>0.003148148148142127</c:v>
                </c:pt>
                <c:pt idx="168">
                  <c:v>0.003148148148142127</c:v>
                </c:pt>
                <c:pt idx="169">
                  <c:v>0.003148148148142127</c:v>
                </c:pt>
                <c:pt idx="170">
                  <c:v>0.003148148148142127</c:v>
                </c:pt>
                <c:pt idx="171">
                  <c:v>0.003148148148142127</c:v>
                </c:pt>
                <c:pt idx="172">
                  <c:v>0.003148148148142127</c:v>
                </c:pt>
                <c:pt idx="173">
                  <c:v>0.003148148148142127</c:v>
                </c:pt>
                <c:pt idx="174">
                  <c:v>0.003148148148142127</c:v>
                </c:pt>
                <c:pt idx="175">
                  <c:v>0.003148148148142127</c:v>
                </c:pt>
                <c:pt idx="176">
                  <c:v>0.003148148148142127</c:v>
                </c:pt>
                <c:pt idx="177">
                  <c:v>0.003148148148142127</c:v>
                </c:pt>
                <c:pt idx="178">
                  <c:v>0.003148148148142127</c:v>
                </c:pt>
                <c:pt idx="179">
                  <c:v>0.003148148148142127</c:v>
                </c:pt>
                <c:pt idx="180">
                  <c:v>0.003148148148142127</c:v>
                </c:pt>
                <c:pt idx="181">
                  <c:v>0.003148148148142127</c:v>
                </c:pt>
                <c:pt idx="182">
                  <c:v>0.003148148148142127</c:v>
                </c:pt>
                <c:pt idx="183">
                  <c:v>0.003148148148142127</c:v>
                </c:pt>
                <c:pt idx="184">
                  <c:v>0.003148148148142127</c:v>
                </c:pt>
                <c:pt idx="185">
                  <c:v>0.003148148148142127</c:v>
                </c:pt>
                <c:pt idx="186">
                  <c:v>0.003148148148142127</c:v>
                </c:pt>
                <c:pt idx="187">
                  <c:v>0.003148148148142127</c:v>
                </c:pt>
                <c:pt idx="188">
                  <c:v>0.003148148148142127</c:v>
                </c:pt>
                <c:pt idx="189">
                  <c:v>0.003148148148142127</c:v>
                </c:pt>
                <c:pt idx="190">
                  <c:v>0.003148148148142127</c:v>
                </c:pt>
                <c:pt idx="191">
                  <c:v>0.003148148148142127</c:v>
                </c:pt>
                <c:pt idx="192">
                  <c:v>0.003148148148142127</c:v>
                </c:pt>
                <c:pt idx="193">
                  <c:v>0.003148148148142127</c:v>
                </c:pt>
                <c:pt idx="194">
                  <c:v>0.003148148148142127</c:v>
                </c:pt>
                <c:pt idx="195">
                  <c:v>0.003148148148142127</c:v>
                </c:pt>
                <c:pt idx="196">
                  <c:v>0.003148148148142127</c:v>
                </c:pt>
                <c:pt idx="197">
                  <c:v>0.003148148148142127</c:v>
                </c:pt>
                <c:pt idx="198">
                  <c:v>0.003148148148142127</c:v>
                </c:pt>
                <c:pt idx="199">
                  <c:v>0.003148148148142127</c:v>
                </c:pt>
                <c:pt idx="200">
                  <c:v>0.003148148148142127</c:v>
                </c:pt>
                <c:pt idx="201">
                  <c:v>0.003148148148142127</c:v>
                </c:pt>
                <c:pt idx="202">
                  <c:v>0.003148148148142127</c:v>
                </c:pt>
                <c:pt idx="203">
                  <c:v>0.003148148148142127</c:v>
                </c:pt>
                <c:pt idx="204">
                  <c:v>0.003148148148142127</c:v>
                </c:pt>
                <c:pt idx="205">
                  <c:v>0.003148148148142127</c:v>
                </c:pt>
                <c:pt idx="206">
                  <c:v>0.003148148148142127</c:v>
                </c:pt>
                <c:pt idx="207">
                  <c:v>0.003148148148142127</c:v>
                </c:pt>
                <c:pt idx="208">
                  <c:v>0.003148148148142127</c:v>
                </c:pt>
                <c:pt idx="209">
                  <c:v>0.003148148148142127</c:v>
                </c:pt>
                <c:pt idx="210">
                  <c:v>0.003148148148142127</c:v>
                </c:pt>
                <c:pt idx="211">
                  <c:v>0.003148148148142127</c:v>
                </c:pt>
                <c:pt idx="212">
                  <c:v>0.003148148148142127</c:v>
                </c:pt>
                <c:pt idx="213">
                  <c:v>0.003148148148142127</c:v>
                </c:pt>
                <c:pt idx="214">
                  <c:v>0.003148148148142127</c:v>
                </c:pt>
                <c:pt idx="215">
                  <c:v>0.003148148148142127</c:v>
                </c:pt>
                <c:pt idx="216">
                  <c:v>0.003148148148142127</c:v>
                </c:pt>
                <c:pt idx="217">
                  <c:v>0.003148148148142127</c:v>
                </c:pt>
                <c:pt idx="218">
                  <c:v>0.003148148148142127</c:v>
                </c:pt>
                <c:pt idx="219">
                  <c:v>0.003148148148142127</c:v>
                </c:pt>
                <c:pt idx="220">
                  <c:v>0.003148148148142127</c:v>
                </c:pt>
                <c:pt idx="221">
                  <c:v>0.003148148148142127</c:v>
                </c:pt>
                <c:pt idx="222">
                  <c:v>0.003148148148142127</c:v>
                </c:pt>
                <c:pt idx="223">
                  <c:v>0.003148148148142127</c:v>
                </c:pt>
                <c:pt idx="224">
                  <c:v>0.003148148148142127</c:v>
                </c:pt>
                <c:pt idx="225">
                  <c:v>0.003148148148142127</c:v>
                </c:pt>
                <c:pt idx="226">
                  <c:v>0.003148148148142127</c:v>
                </c:pt>
                <c:pt idx="227">
                  <c:v>0.003148148148142127</c:v>
                </c:pt>
                <c:pt idx="228">
                  <c:v>0.003148148148142127</c:v>
                </c:pt>
                <c:pt idx="229">
                  <c:v>0.003148148148142127</c:v>
                </c:pt>
                <c:pt idx="230">
                  <c:v>0.003148148148142127</c:v>
                </c:pt>
                <c:pt idx="231">
                  <c:v>0.003148148148142127</c:v>
                </c:pt>
                <c:pt idx="232">
                  <c:v>0.003148148148142127</c:v>
                </c:pt>
                <c:pt idx="233">
                  <c:v>0.003148148148142127</c:v>
                </c:pt>
                <c:pt idx="234">
                  <c:v>0.003148148148142127</c:v>
                </c:pt>
                <c:pt idx="235">
                  <c:v>0.003148148148142127</c:v>
                </c:pt>
                <c:pt idx="236">
                  <c:v>0.003148148148142127</c:v>
                </c:pt>
                <c:pt idx="237">
                  <c:v>0.003148148148142127</c:v>
                </c:pt>
                <c:pt idx="238">
                  <c:v>0.003148148148142127</c:v>
                </c:pt>
                <c:pt idx="239">
                  <c:v>0.003148148148142127</c:v>
                </c:pt>
                <c:pt idx="240">
                  <c:v>0.003148148148142127</c:v>
                </c:pt>
                <c:pt idx="241">
                  <c:v>0.003148148148142127</c:v>
                </c:pt>
                <c:pt idx="242">
                  <c:v>0.003148148148142127</c:v>
                </c:pt>
                <c:pt idx="243">
                  <c:v>0.003148148148142127</c:v>
                </c:pt>
                <c:pt idx="244">
                  <c:v>0.003148148148142127</c:v>
                </c:pt>
                <c:pt idx="245">
                  <c:v>0.003148148148142127</c:v>
                </c:pt>
                <c:pt idx="246">
                  <c:v>0.003148148148142127</c:v>
                </c:pt>
                <c:pt idx="247">
                  <c:v>0.003148148148142127</c:v>
                </c:pt>
                <c:pt idx="248">
                  <c:v>0.003148148148142127</c:v>
                </c:pt>
                <c:pt idx="249">
                  <c:v>0.003148148148142127</c:v>
                </c:pt>
                <c:pt idx="250">
                  <c:v>0.003148148148142127</c:v>
                </c:pt>
                <c:pt idx="251">
                  <c:v>0.003148148148142127</c:v>
                </c:pt>
                <c:pt idx="252">
                  <c:v>0.003148148148142127</c:v>
                </c:pt>
                <c:pt idx="253">
                  <c:v>0.003148148148142127</c:v>
                </c:pt>
                <c:pt idx="254">
                  <c:v>0.003148148148142127</c:v>
                </c:pt>
                <c:pt idx="255">
                  <c:v>0.003148148148142127</c:v>
                </c:pt>
                <c:pt idx="256">
                  <c:v>0.003148148148142127</c:v>
                </c:pt>
                <c:pt idx="257">
                  <c:v>0.003148148148142127</c:v>
                </c:pt>
                <c:pt idx="258">
                  <c:v>0.003148148148142127</c:v>
                </c:pt>
                <c:pt idx="259">
                  <c:v>0.003148148148142127</c:v>
                </c:pt>
                <c:pt idx="260">
                  <c:v>0.003148148148142127</c:v>
                </c:pt>
                <c:pt idx="261">
                  <c:v>0.003148148148142127</c:v>
                </c:pt>
                <c:pt idx="262">
                  <c:v>0.003148148148142127</c:v>
                </c:pt>
                <c:pt idx="263">
                  <c:v>0.003148148148142127</c:v>
                </c:pt>
                <c:pt idx="264">
                  <c:v>0.003148148148142127</c:v>
                </c:pt>
                <c:pt idx="265">
                  <c:v>0.003148148148142127</c:v>
                </c:pt>
                <c:pt idx="266">
                  <c:v>0.003148148148142127</c:v>
                </c:pt>
                <c:pt idx="267">
                  <c:v>0.003148148148142127</c:v>
                </c:pt>
                <c:pt idx="268">
                  <c:v>0.003148148148142127</c:v>
                </c:pt>
                <c:pt idx="269">
                  <c:v>0.003148148148142127</c:v>
                </c:pt>
                <c:pt idx="270">
                  <c:v>0.003148148148142127</c:v>
                </c:pt>
                <c:pt idx="271">
                  <c:v>0.003148148148142127</c:v>
                </c:pt>
                <c:pt idx="272">
                  <c:v>0.003148148148142127</c:v>
                </c:pt>
                <c:pt idx="273">
                  <c:v>0.003148148148142127</c:v>
                </c:pt>
                <c:pt idx="274">
                  <c:v>0.003148148148142127</c:v>
                </c:pt>
                <c:pt idx="275">
                  <c:v>0.003148148148142127</c:v>
                </c:pt>
                <c:pt idx="276">
                  <c:v>0.003148148148142127</c:v>
                </c:pt>
                <c:pt idx="277">
                  <c:v>0.003148148148142127</c:v>
                </c:pt>
                <c:pt idx="278">
                  <c:v>0.003148148148142127</c:v>
                </c:pt>
                <c:pt idx="279">
                  <c:v>0.003148148148142127</c:v>
                </c:pt>
                <c:pt idx="280">
                  <c:v>0.003148148148142127</c:v>
                </c:pt>
                <c:pt idx="281">
                  <c:v>0.003148148148142127</c:v>
                </c:pt>
                <c:pt idx="282">
                  <c:v>0.003148148148142127</c:v>
                </c:pt>
                <c:pt idx="283">
                  <c:v>0.003148148148142127</c:v>
                </c:pt>
                <c:pt idx="284">
                  <c:v>0.003148148148142127</c:v>
                </c:pt>
                <c:pt idx="285">
                  <c:v>0.003148148148142127</c:v>
                </c:pt>
                <c:pt idx="286">
                  <c:v>0.003148148148142127</c:v>
                </c:pt>
                <c:pt idx="287">
                  <c:v>0.003148148148142127</c:v>
                </c:pt>
                <c:pt idx="288">
                  <c:v>0.003148148148142127</c:v>
                </c:pt>
                <c:pt idx="289">
                  <c:v>0.003148148148142127</c:v>
                </c:pt>
                <c:pt idx="290">
                  <c:v>0.003148148148142127</c:v>
                </c:pt>
                <c:pt idx="291">
                  <c:v>0.003148148148142127</c:v>
                </c:pt>
                <c:pt idx="292">
                  <c:v>0.003148148148142127</c:v>
                </c:pt>
                <c:pt idx="293">
                  <c:v>0.003148148148142127</c:v>
                </c:pt>
                <c:pt idx="294">
                  <c:v>0.003148148148142127</c:v>
                </c:pt>
                <c:pt idx="295">
                  <c:v>0.003148148148142127</c:v>
                </c:pt>
                <c:pt idx="296">
                  <c:v>0.003148148148142127</c:v>
                </c:pt>
                <c:pt idx="297">
                  <c:v>0.003148148148142127</c:v>
                </c:pt>
                <c:pt idx="298">
                  <c:v>0.003148148148142127</c:v>
                </c:pt>
                <c:pt idx="299">
                  <c:v>0.003148148148142127</c:v>
                </c:pt>
                <c:pt idx="300">
                  <c:v>0.003148148148142127</c:v>
                </c:pt>
                <c:pt idx="301">
                  <c:v>0.003148148148142127</c:v>
                </c:pt>
                <c:pt idx="302">
                  <c:v>0.003148148148142127</c:v>
                </c:pt>
                <c:pt idx="303">
                  <c:v>0.003148148148142127</c:v>
                </c:pt>
                <c:pt idx="304">
                  <c:v>0.003148148148142127</c:v>
                </c:pt>
                <c:pt idx="305">
                  <c:v>0.003148148148142127</c:v>
                </c:pt>
                <c:pt idx="306">
                  <c:v>0.003148148148142127</c:v>
                </c:pt>
                <c:pt idx="307">
                  <c:v>0.003148148148142127</c:v>
                </c:pt>
                <c:pt idx="308">
                  <c:v>0.003148148148142127</c:v>
                </c:pt>
                <c:pt idx="309">
                  <c:v>0.003148148148142127</c:v>
                </c:pt>
                <c:pt idx="310">
                  <c:v>0.003148148148142127</c:v>
                </c:pt>
                <c:pt idx="311">
                  <c:v>0.003148148148142127</c:v>
                </c:pt>
                <c:pt idx="312">
                  <c:v>0.003148148148142127</c:v>
                </c:pt>
                <c:pt idx="313">
                  <c:v>0.003148148148142127</c:v>
                </c:pt>
                <c:pt idx="314">
                  <c:v>0.003148148148142127</c:v>
                </c:pt>
                <c:pt idx="315">
                  <c:v>0.003148148148142127</c:v>
                </c:pt>
                <c:pt idx="316">
                  <c:v>0.003148148148142127</c:v>
                </c:pt>
                <c:pt idx="317">
                  <c:v>0.003148148148142127</c:v>
                </c:pt>
                <c:pt idx="318">
                  <c:v>0.003148148148142127</c:v>
                </c:pt>
                <c:pt idx="319">
                  <c:v>0.003148148148142127</c:v>
                </c:pt>
                <c:pt idx="320">
                  <c:v>0.003148148148142127</c:v>
                </c:pt>
                <c:pt idx="321">
                  <c:v>0.003148148148142127</c:v>
                </c:pt>
                <c:pt idx="322">
                  <c:v>0.003148148148142127</c:v>
                </c:pt>
                <c:pt idx="323">
                  <c:v>0.003148148148142127</c:v>
                </c:pt>
                <c:pt idx="324">
                  <c:v>0.003148148148142127</c:v>
                </c:pt>
                <c:pt idx="325">
                  <c:v>0.003148148148142127</c:v>
                </c:pt>
                <c:pt idx="326">
                  <c:v>0.003148148148142127</c:v>
                </c:pt>
                <c:pt idx="327">
                  <c:v>0.003148148148142127</c:v>
                </c:pt>
                <c:pt idx="328">
                  <c:v>0.003148148148142127</c:v>
                </c:pt>
                <c:pt idx="329">
                  <c:v>0.003148148148142127</c:v>
                </c:pt>
                <c:pt idx="330">
                  <c:v>0.003148148148142127</c:v>
                </c:pt>
                <c:pt idx="331">
                  <c:v>0.003148148148142127</c:v>
                </c:pt>
                <c:pt idx="332">
                  <c:v>0.003148148148142127</c:v>
                </c:pt>
                <c:pt idx="333">
                  <c:v>0.003148148148142127</c:v>
                </c:pt>
                <c:pt idx="334">
                  <c:v>0.003148148148142127</c:v>
                </c:pt>
                <c:pt idx="335">
                  <c:v>0.003148148148142127</c:v>
                </c:pt>
                <c:pt idx="336">
                  <c:v>0.003148148148142127</c:v>
                </c:pt>
                <c:pt idx="337">
                  <c:v>0.003148148148142127</c:v>
                </c:pt>
                <c:pt idx="338">
                  <c:v>0.003148148148142127</c:v>
                </c:pt>
                <c:pt idx="339">
                  <c:v>0.003148148148142127</c:v>
                </c:pt>
                <c:pt idx="340">
                  <c:v>0.003148148148142127</c:v>
                </c:pt>
                <c:pt idx="341">
                  <c:v>0.003148148148142127</c:v>
                </c:pt>
                <c:pt idx="342">
                  <c:v>0.003148148148142127</c:v>
                </c:pt>
                <c:pt idx="343">
                  <c:v>0.003148148148142127</c:v>
                </c:pt>
                <c:pt idx="344">
                  <c:v>0.003148148148142127</c:v>
                </c:pt>
                <c:pt idx="345">
                  <c:v>0.003148148148142127</c:v>
                </c:pt>
                <c:pt idx="346">
                  <c:v>0.003148148148142127</c:v>
                </c:pt>
                <c:pt idx="347">
                  <c:v>0.003148148148142127</c:v>
                </c:pt>
                <c:pt idx="348">
                  <c:v>0.003148148148142127</c:v>
                </c:pt>
                <c:pt idx="349">
                  <c:v>0.003148148148142127</c:v>
                </c:pt>
                <c:pt idx="350">
                  <c:v>0.003148148148142127</c:v>
                </c:pt>
                <c:pt idx="351">
                  <c:v>0.003148148148142127</c:v>
                </c:pt>
                <c:pt idx="352">
                  <c:v>0.003148148148142127</c:v>
                </c:pt>
                <c:pt idx="353">
                  <c:v>0.003148148148142127</c:v>
                </c:pt>
                <c:pt idx="354">
                  <c:v>0.003148148148142127</c:v>
                </c:pt>
                <c:pt idx="355">
                  <c:v>0.003148148148142127</c:v>
                </c:pt>
                <c:pt idx="356">
                  <c:v>0.003148148148142127</c:v>
                </c:pt>
                <c:pt idx="357">
                  <c:v>0.003148148148142127</c:v>
                </c:pt>
                <c:pt idx="358">
                  <c:v>0.003148148148142127</c:v>
                </c:pt>
                <c:pt idx="359">
                  <c:v>0.003148148148142127</c:v>
                </c:pt>
                <c:pt idx="360">
                  <c:v>0.003148148148142127</c:v>
                </c:pt>
                <c:pt idx="361">
                  <c:v>0.003148148148142127</c:v>
                </c:pt>
                <c:pt idx="362">
                  <c:v>0.003148148148142127</c:v>
                </c:pt>
                <c:pt idx="363">
                  <c:v>0.003148148148142127</c:v>
                </c:pt>
                <c:pt idx="364">
                  <c:v>0.003148148148142127</c:v>
                </c:pt>
                <c:pt idx="365">
                  <c:v>0.003148148148142127</c:v>
                </c:pt>
                <c:pt idx="366">
                  <c:v>0.003148148148142127</c:v>
                </c:pt>
                <c:pt idx="367">
                  <c:v>0.003148148148142127</c:v>
                </c:pt>
                <c:pt idx="368">
                  <c:v>0.003148148148142127</c:v>
                </c:pt>
                <c:pt idx="369">
                  <c:v>0.003148148148142127</c:v>
                </c:pt>
                <c:pt idx="370">
                  <c:v>0.003148148148142127</c:v>
                </c:pt>
                <c:pt idx="371">
                  <c:v>0.003148148148142127</c:v>
                </c:pt>
                <c:pt idx="372">
                  <c:v>0.003148148148142127</c:v>
                </c:pt>
                <c:pt idx="373">
                  <c:v>0.003148148148142127</c:v>
                </c:pt>
                <c:pt idx="374">
                  <c:v>0.003148148148142127</c:v>
                </c:pt>
                <c:pt idx="375">
                  <c:v>0.003148148148142127</c:v>
                </c:pt>
                <c:pt idx="376">
                  <c:v>0.003148148148142127</c:v>
                </c:pt>
                <c:pt idx="377">
                  <c:v>0.003148148148142127</c:v>
                </c:pt>
                <c:pt idx="378">
                  <c:v>0.003148148148142127</c:v>
                </c:pt>
                <c:pt idx="379">
                  <c:v>0.003148148148142127</c:v>
                </c:pt>
                <c:pt idx="380">
                  <c:v>0.003148148148142127</c:v>
                </c:pt>
                <c:pt idx="381">
                  <c:v>0.003148148148142127</c:v>
                </c:pt>
                <c:pt idx="382">
                  <c:v>0.003148148148142127</c:v>
                </c:pt>
                <c:pt idx="383">
                  <c:v>0.003148148148142127</c:v>
                </c:pt>
                <c:pt idx="384">
                  <c:v>0.003148148148142127</c:v>
                </c:pt>
                <c:pt idx="385">
                  <c:v>0.003148148148142127</c:v>
                </c:pt>
                <c:pt idx="386">
                  <c:v>0.003148148148142127</c:v>
                </c:pt>
                <c:pt idx="387">
                  <c:v>0.003148148148142127</c:v>
                </c:pt>
                <c:pt idx="388">
                  <c:v>0.003148148148142127</c:v>
                </c:pt>
                <c:pt idx="389">
                  <c:v>0.003148148148142127</c:v>
                </c:pt>
                <c:pt idx="390">
                  <c:v>0.003148148148142127</c:v>
                </c:pt>
                <c:pt idx="391">
                  <c:v>0.003148148148142127</c:v>
                </c:pt>
                <c:pt idx="392">
                  <c:v>0.003148148148142127</c:v>
                </c:pt>
                <c:pt idx="393">
                  <c:v>0.003148148148142127</c:v>
                </c:pt>
                <c:pt idx="394">
                  <c:v>0.003148148148142127</c:v>
                </c:pt>
                <c:pt idx="395">
                  <c:v>0.003148148148142127</c:v>
                </c:pt>
                <c:pt idx="396">
                  <c:v>0.003148148148142127</c:v>
                </c:pt>
                <c:pt idx="397">
                  <c:v>0.003148148148142127</c:v>
                </c:pt>
                <c:pt idx="398">
                  <c:v>0.003148148148142127</c:v>
                </c:pt>
                <c:pt idx="399">
                  <c:v>0.003148148148142127</c:v>
                </c:pt>
                <c:pt idx="400">
                  <c:v>0.003148148148142127</c:v>
                </c:pt>
                <c:pt idx="401">
                  <c:v>0.003148148148142127</c:v>
                </c:pt>
                <c:pt idx="402">
                  <c:v>0.003148148148142127</c:v>
                </c:pt>
                <c:pt idx="403">
                  <c:v>0.003148148148142127</c:v>
                </c:pt>
                <c:pt idx="404">
                  <c:v>0.003148148148142127</c:v>
                </c:pt>
                <c:pt idx="405">
                  <c:v>0.003148148148142127</c:v>
                </c:pt>
                <c:pt idx="406">
                  <c:v>0.003148148148142127</c:v>
                </c:pt>
                <c:pt idx="407">
                  <c:v>0.003148148148142127</c:v>
                </c:pt>
                <c:pt idx="408">
                  <c:v>0.003148148148142127</c:v>
                </c:pt>
                <c:pt idx="409">
                  <c:v>0.003148148148142127</c:v>
                </c:pt>
                <c:pt idx="410">
                  <c:v>0.003148148148142127</c:v>
                </c:pt>
                <c:pt idx="411">
                  <c:v>0.003148148148142127</c:v>
                </c:pt>
                <c:pt idx="412">
                  <c:v>0.003148148148142127</c:v>
                </c:pt>
                <c:pt idx="413">
                  <c:v>0.003148148148142127</c:v>
                </c:pt>
                <c:pt idx="414">
                  <c:v>0.003148148148142127</c:v>
                </c:pt>
                <c:pt idx="415">
                  <c:v>0.003148148148142127</c:v>
                </c:pt>
                <c:pt idx="416">
                  <c:v>0.003148148148142127</c:v>
                </c:pt>
                <c:pt idx="417">
                  <c:v>0.003148148148142127</c:v>
                </c:pt>
                <c:pt idx="418">
                  <c:v>0.003148148148142127</c:v>
                </c:pt>
                <c:pt idx="419">
                  <c:v>0.003148148148142127</c:v>
                </c:pt>
                <c:pt idx="420">
                  <c:v>0.003148148148142127</c:v>
                </c:pt>
                <c:pt idx="421">
                  <c:v>0.003148148148142127</c:v>
                </c:pt>
                <c:pt idx="422">
                  <c:v>0.003148148148142127</c:v>
                </c:pt>
                <c:pt idx="423">
                  <c:v>0.003148148148142127</c:v>
                </c:pt>
                <c:pt idx="424">
                  <c:v>0.003148148148142127</c:v>
                </c:pt>
                <c:pt idx="425">
                  <c:v>0.003148148148142127</c:v>
                </c:pt>
                <c:pt idx="426">
                  <c:v>0.003148148148142127</c:v>
                </c:pt>
                <c:pt idx="427">
                  <c:v>0.003148148148142127</c:v>
                </c:pt>
                <c:pt idx="428">
                  <c:v>0.003148148148142127</c:v>
                </c:pt>
                <c:pt idx="429">
                  <c:v>0.003148148148142127</c:v>
                </c:pt>
                <c:pt idx="430">
                  <c:v>0.003148148148142127</c:v>
                </c:pt>
                <c:pt idx="431">
                  <c:v>0.003148148148142127</c:v>
                </c:pt>
                <c:pt idx="432">
                  <c:v>0.003148148148142127</c:v>
                </c:pt>
                <c:pt idx="433">
                  <c:v>0.003148148148142127</c:v>
                </c:pt>
                <c:pt idx="434">
                  <c:v>0.003148148148142127</c:v>
                </c:pt>
                <c:pt idx="435">
                  <c:v>0.003148148148142127</c:v>
                </c:pt>
                <c:pt idx="436">
                  <c:v>0.003148148148142127</c:v>
                </c:pt>
                <c:pt idx="437">
                  <c:v>0.003148148148142127</c:v>
                </c:pt>
                <c:pt idx="438">
                  <c:v>0.003148148148142127</c:v>
                </c:pt>
                <c:pt idx="439">
                  <c:v>0.003148148148142127</c:v>
                </c:pt>
                <c:pt idx="440">
                  <c:v>0.003148148148142127</c:v>
                </c:pt>
                <c:pt idx="441">
                  <c:v>0.003148148148142127</c:v>
                </c:pt>
                <c:pt idx="442">
                  <c:v>0.003148148148142127</c:v>
                </c:pt>
                <c:pt idx="443">
                  <c:v>0.003148148148142127</c:v>
                </c:pt>
                <c:pt idx="444">
                  <c:v>0.003148148148142127</c:v>
                </c:pt>
                <c:pt idx="445">
                  <c:v>0.003148148148142127</c:v>
                </c:pt>
                <c:pt idx="446">
                  <c:v>0.003148148148142127</c:v>
                </c:pt>
                <c:pt idx="447">
                  <c:v>0.003148148148142127</c:v>
                </c:pt>
                <c:pt idx="448">
                  <c:v>0.003148148148142127</c:v>
                </c:pt>
                <c:pt idx="449">
                  <c:v>0.003148148148142127</c:v>
                </c:pt>
                <c:pt idx="450">
                  <c:v>0.003148148148142127</c:v>
                </c:pt>
                <c:pt idx="451">
                  <c:v>0.003148148148142127</c:v>
                </c:pt>
                <c:pt idx="452">
                  <c:v>0.003148148148142127</c:v>
                </c:pt>
                <c:pt idx="453">
                  <c:v>0.003148148148142127</c:v>
                </c:pt>
                <c:pt idx="454">
                  <c:v>0.003148148148142127</c:v>
                </c:pt>
                <c:pt idx="455">
                  <c:v>0.003148148148142127</c:v>
                </c:pt>
                <c:pt idx="456">
                  <c:v>0.003148148148142127</c:v>
                </c:pt>
                <c:pt idx="457">
                  <c:v>0.003148148148142127</c:v>
                </c:pt>
                <c:pt idx="458">
                  <c:v>0.003148148148142127</c:v>
                </c:pt>
                <c:pt idx="459">
                  <c:v>0.003148148148142127</c:v>
                </c:pt>
                <c:pt idx="460">
                  <c:v>0.003148148148142127</c:v>
                </c:pt>
                <c:pt idx="461">
                  <c:v>0.003148148148142127</c:v>
                </c:pt>
                <c:pt idx="462">
                  <c:v>0.003148148148142127</c:v>
                </c:pt>
                <c:pt idx="463">
                  <c:v>0.003148148148142127</c:v>
                </c:pt>
                <c:pt idx="464">
                  <c:v>0.003148148148142127</c:v>
                </c:pt>
                <c:pt idx="465">
                  <c:v>0.003148148148142127</c:v>
                </c:pt>
                <c:pt idx="466">
                  <c:v>0.003148148148142127</c:v>
                </c:pt>
                <c:pt idx="467">
                  <c:v>0.003148148148142127</c:v>
                </c:pt>
                <c:pt idx="468">
                  <c:v>0.003148148148142127</c:v>
                </c:pt>
                <c:pt idx="469">
                  <c:v>0.003148148148142127</c:v>
                </c:pt>
                <c:pt idx="470">
                  <c:v>0.003148148148142127</c:v>
                </c:pt>
                <c:pt idx="471">
                  <c:v>0.003148148148142127</c:v>
                </c:pt>
                <c:pt idx="472">
                  <c:v>0.003148148148142127</c:v>
                </c:pt>
                <c:pt idx="473">
                  <c:v>0.003148148148142127</c:v>
                </c:pt>
                <c:pt idx="474">
                  <c:v>0.003148148148142127</c:v>
                </c:pt>
                <c:pt idx="475">
                  <c:v>0.003148148148142127</c:v>
                </c:pt>
                <c:pt idx="476">
                  <c:v>0.003148148148142127</c:v>
                </c:pt>
                <c:pt idx="477">
                  <c:v>0.003148148148142127</c:v>
                </c:pt>
                <c:pt idx="478">
                  <c:v>0.003148148148142127</c:v>
                </c:pt>
                <c:pt idx="479">
                  <c:v>0.003148148148142127</c:v>
                </c:pt>
                <c:pt idx="480">
                  <c:v>0.003148148148142127</c:v>
                </c:pt>
                <c:pt idx="481">
                  <c:v>0.003148148148142127</c:v>
                </c:pt>
                <c:pt idx="482">
                  <c:v>0.003148148148142127</c:v>
                </c:pt>
                <c:pt idx="483">
                  <c:v>0.003148148148142127</c:v>
                </c:pt>
                <c:pt idx="484">
                  <c:v>0.003148148148142127</c:v>
                </c:pt>
                <c:pt idx="485">
                  <c:v>0.003148148148142127</c:v>
                </c:pt>
                <c:pt idx="486">
                  <c:v>0.003148148148142127</c:v>
                </c:pt>
                <c:pt idx="487">
                  <c:v>0.003148148148142127</c:v>
                </c:pt>
                <c:pt idx="488">
                  <c:v>0.003148148148142127</c:v>
                </c:pt>
                <c:pt idx="489">
                  <c:v>0.003148148148142127</c:v>
                </c:pt>
                <c:pt idx="490">
                  <c:v>0.003148148148142127</c:v>
                </c:pt>
                <c:pt idx="491">
                  <c:v>0.003148148148142127</c:v>
                </c:pt>
                <c:pt idx="492">
                  <c:v>0.003148148148142127</c:v>
                </c:pt>
                <c:pt idx="493">
                  <c:v>0.003148148148142127</c:v>
                </c:pt>
                <c:pt idx="494">
                  <c:v>0.003148148148142127</c:v>
                </c:pt>
                <c:pt idx="495">
                  <c:v>0.003148148148142127</c:v>
                </c:pt>
                <c:pt idx="496">
                  <c:v>0.003148148148142127</c:v>
                </c:pt>
                <c:pt idx="497">
                  <c:v>0.003148148148142127</c:v>
                </c:pt>
                <c:pt idx="498">
                  <c:v>0.003148148148142127</c:v>
                </c:pt>
                <c:pt idx="499">
                  <c:v>0.003148148148142127</c:v>
                </c:pt>
                <c:pt idx="500">
                  <c:v>0.003148148148142127</c:v>
                </c:pt>
                <c:pt idx="501">
                  <c:v>0.003148148148142127</c:v>
                </c:pt>
                <c:pt idx="502">
                  <c:v>0.003148148148142127</c:v>
                </c:pt>
                <c:pt idx="503">
                  <c:v>0.003148148148142127</c:v>
                </c:pt>
                <c:pt idx="504">
                  <c:v>0.003148148148142127</c:v>
                </c:pt>
                <c:pt idx="505">
                  <c:v>0.003148148148142127</c:v>
                </c:pt>
                <c:pt idx="506">
                  <c:v>0.003148148148142127</c:v>
                </c:pt>
                <c:pt idx="507">
                  <c:v>0.003148148148142127</c:v>
                </c:pt>
                <c:pt idx="508">
                  <c:v>0.003148148148142127</c:v>
                </c:pt>
                <c:pt idx="509">
                  <c:v>0.003148148148142127</c:v>
                </c:pt>
                <c:pt idx="510">
                  <c:v>0.003148148148142127</c:v>
                </c:pt>
                <c:pt idx="511">
                  <c:v>0.003148148148142127</c:v>
                </c:pt>
                <c:pt idx="512">
                  <c:v>0.003148148148142127</c:v>
                </c:pt>
                <c:pt idx="513">
                  <c:v>0.003148148148142127</c:v>
                </c:pt>
                <c:pt idx="514">
                  <c:v>0.003148148148142127</c:v>
                </c:pt>
                <c:pt idx="515">
                  <c:v>0.003148148148142127</c:v>
                </c:pt>
                <c:pt idx="516">
                  <c:v>0.003148148148142127</c:v>
                </c:pt>
                <c:pt idx="517">
                  <c:v>0.003148148148142127</c:v>
                </c:pt>
                <c:pt idx="518">
                  <c:v>0.003148148148142127</c:v>
                </c:pt>
                <c:pt idx="519">
                  <c:v>0.003148148148142127</c:v>
                </c:pt>
                <c:pt idx="520">
                  <c:v>0.003148148148142127</c:v>
                </c:pt>
                <c:pt idx="521">
                  <c:v>0.003148148148142127</c:v>
                </c:pt>
                <c:pt idx="522">
                  <c:v>0.003148148148142127</c:v>
                </c:pt>
                <c:pt idx="523">
                  <c:v>0.003148148148142127</c:v>
                </c:pt>
                <c:pt idx="524">
                  <c:v>0.003148148148142127</c:v>
                </c:pt>
                <c:pt idx="525">
                  <c:v>0.003148148148142127</c:v>
                </c:pt>
                <c:pt idx="526">
                  <c:v>0.003148148148142127</c:v>
                </c:pt>
                <c:pt idx="527">
                  <c:v>0.003148148148142127</c:v>
                </c:pt>
                <c:pt idx="528">
                  <c:v>0.003148148148142127</c:v>
                </c:pt>
                <c:pt idx="529">
                  <c:v>0.003148148148142127</c:v>
                </c:pt>
                <c:pt idx="530">
                  <c:v>0.003148148148142127</c:v>
                </c:pt>
                <c:pt idx="531">
                  <c:v>0.003148148148142127</c:v>
                </c:pt>
                <c:pt idx="532">
                  <c:v>0.003148148148142127</c:v>
                </c:pt>
                <c:pt idx="533">
                  <c:v>0.003148148148142127</c:v>
                </c:pt>
                <c:pt idx="534">
                  <c:v>0.003148148148142127</c:v>
                </c:pt>
                <c:pt idx="535">
                  <c:v>0.003148148148142127</c:v>
                </c:pt>
                <c:pt idx="536">
                  <c:v>0.003148148148142127</c:v>
                </c:pt>
                <c:pt idx="537">
                  <c:v>0.003148148148142127</c:v>
                </c:pt>
                <c:pt idx="538">
                  <c:v>0.003148148148142127</c:v>
                </c:pt>
                <c:pt idx="539">
                  <c:v>0.003148148148142127</c:v>
                </c:pt>
                <c:pt idx="540">
                  <c:v>0.003148148148142127</c:v>
                </c:pt>
                <c:pt idx="541">
                  <c:v>0.003148148148142127</c:v>
                </c:pt>
                <c:pt idx="542">
                  <c:v>0.003148148148142127</c:v>
                </c:pt>
                <c:pt idx="543">
                  <c:v>0.003148148148142127</c:v>
                </c:pt>
                <c:pt idx="544">
                  <c:v>0.003148148148142127</c:v>
                </c:pt>
                <c:pt idx="545">
                  <c:v>0.003148148148142127</c:v>
                </c:pt>
                <c:pt idx="546">
                  <c:v>0.003148148148142127</c:v>
                </c:pt>
                <c:pt idx="547">
                  <c:v>0.003148148148142127</c:v>
                </c:pt>
                <c:pt idx="548">
                  <c:v>0.003148148148142127</c:v>
                </c:pt>
                <c:pt idx="549">
                  <c:v>0.003148148148142127</c:v>
                </c:pt>
                <c:pt idx="550">
                  <c:v>0.003148148148142127</c:v>
                </c:pt>
                <c:pt idx="551">
                  <c:v>0.003148148148142127</c:v>
                </c:pt>
                <c:pt idx="552">
                  <c:v>0.003148148148142127</c:v>
                </c:pt>
                <c:pt idx="553">
                  <c:v>0.003148148148142127</c:v>
                </c:pt>
                <c:pt idx="554">
                  <c:v>0.003148148148142127</c:v>
                </c:pt>
                <c:pt idx="555">
                  <c:v>0.003148148148142127</c:v>
                </c:pt>
                <c:pt idx="556">
                  <c:v>0.003148148148142127</c:v>
                </c:pt>
                <c:pt idx="557">
                  <c:v>0.003148148148142127</c:v>
                </c:pt>
                <c:pt idx="558">
                  <c:v>0.003148148148142127</c:v>
                </c:pt>
                <c:pt idx="559">
                  <c:v>0.003148148148142127</c:v>
                </c:pt>
                <c:pt idx="560">
                  <c:v>0.003148148148142127</c:v>
                </c:pt>
                <c:pt idx="561">
                  <c:v>0.003148148148142127</c:v>
                </c:pt>
                <c:pt idx="562">
                  <c:v>0.003148148148142127</c:v>
                </c:pt>
                <c:pt idx="563">
                  <c:v>0.003148148148142127</c:v>
                </c:pt>
                <c:pt idx="564">
                  <c:v>0.003148148148142127</c:v>
                </c:pt>
                <c:pt idx="565">
                  <c:v>0.003148148148142127</c:v>
                </c:pt>
                <c:pt idx="566">
                  <c:v>0.003148148148142127</c:v>
                </c:pt>
                <c:pt idx="567">
                  <c:v>0.003148148148142127</c:v>
                </c:pt>
                <c:pt idx="568">
                  <c:v>0.003148148148142127</c:v>
                </c:pt>
                <c:pt idx="569">
                  <c:v>0.003148148148142127</c:v>
                </c:pt>
                <c:pt idx="570">
                  <c:v>0.003148148148142127</c:v>
                </c:pt>
                <c:pt idx="571">
                  <c:v>0.003148148148142127</c:v>
                </c:pt>
                <c:pt idx="572">
                  <c:v>0.003148148148142127</c:v>
                </c:pt>
                <c:pt idx="573">
                  <c:v>0.003148148148142127</c:v>
                </c:pt>
                <c:pt idx="574">
                  <c:v>0.003148148148142127</c:v>
                </c:pt>
                <c:pt idx="575">
                  <c:v>0.003148148148142127</c:v>
                </c:pt>
                <c:pt idx="576">
                  <c:v>0.003148148148142127</c:v>
                </c:pt>
                <c:pt idx="577">
                  <c:v>0.003148148148142127</c:v>
                </c:pt>
                <c:pt idx="578">
                  <c:v>0.003148148148142127</c:v>
                </c:pt>
                <c:pt idx="579">
                  <c:v>0.003148148148142127</c:v>
                </c:pt>
                <c:pt idx="580">
                  <c:v>0.003148148148142127</c:v>
                </c:pt>
                <c:pt idx="581">
                  <c:v>0.003148148148142127</c:v>
                </c:pt>
                <c:pt idx="582">
                  <c:v>0.003148148148142127</c:v>
                </c:pt>
                <c:pt idx="583">
                  <c:v>0.003148148148142127</c:v>
                </c:pt>
                <c:pt idx="584">
                  <c:v>0.003148148148142127</c:v>
                </c:pt>
                <c:pt idx="585">
                  <c:v>0.003148148148142127</c:v>
                </c:pt>
                <c:pt idx="586">
                  <c:v>0.003148148148142127</c:v>
                </c:pt>
                <c:pt idx="587">
                  <c:v>0.003148148148142127</c:v>
                </c:pt>
                <c:pt idx="588">
                  <c:v>0.003148148148142127</c:v>
                </c:pt>
                <c:pt idx="589">
                  <c:v>0.003148148148142127</c:v>
                </c:pt>
                <c:pt idx="590">
                  <c:v>0.003148148148142127</c:v>
                </c:pt>
                <c:pt idx="591">
                  <c:v>0.003148148148142127</c:v>
                </c:pt>
                <c:pt idx="592">
                  <c:v>0.003148148148142127</c:v>
                </c:pt>
                <c:pt idx="593">
                  <c:v>0.003148148148142127</c:v>
                </c:pt>
                <c:pt idx="594">
                  <c:v>0.003148148148142127</c:v>
                </c:pt>
                <c:pt idx="595">
                  <c:v>0.003148148148142127</c:v>
                </c:pt>
                <c:pt idx="596">
                  <c:v>0.003148148148142127</c:v>
                </c:pt>
                <c:pt idx="597">
                  <c:v>0.003148148148142127</c:v>
                </c:pt>
                <c:pt idx="598">
                  <c:v>0.003148148148142127</c:v>
                </c:pt>
                <c:pt idx="599">
                  <c:v>0.003148148148142127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0.877083333333333</c:v>
                </c:pt>
                <c:pt idx="2">
                  <c:v>0.8715277777777775</c:v>
                </c:pt>
                <c:pt idx="3">
                  <c:v>0.8875000000000001</c:v>
                </c:pt>
                <c:pt idx="4">
                  <c:v>0.8444444444444443</c:v>
                </c:pt>
                <c:pt idx="5">
                  <c:v>0.829861111111111</c:v>
                </c:pt>
                <c:pt idx="6">
                  <c:v>0.8124999999999998</c:v>
                </c:pt>
                <c:pt idx="7">
                  <c:v>0.7993055555555552</c:v>
                </c:pt>
                <c:pt idx="8">
                  <c:v>0.7833333333333332</c:v>
                </c:pt>
                <c:pt idx="9">
                  <c:v>0.7680555555555553</c:v>
                </c:pt>
                <c:pt idx="10">
                  <c:v>0.753472222222222</c:v>
                </c:pt>
                <c:pt idx="11">
                  <c:v>0.7388888888888887</c:v>
                </c:pt>
                <c:pt idx="12">
                  <c:v>0.7256944444444442</c:v>
                </c:pt>
                <c:pt idx="13">
                  <c:v>0.7166666666666665</c:v>
                </c:pt>
                <c:pt idx="14">
                  <c:v>0.702777777777778</c:v>
                </c:pt>
                <c:pt idx="15">
                  <c:v>0.6916666666666668</c:v>
                </c:pt>
                <c:pt idx="16">
                  <c:v>0.6805555555555557</c:v>
                </c:pt>
                <c:pt idx="17">
                  <c:v>0.6701388888888886</c:v>
                </c:pt>
                <c:pt idx="18">
                  <c:v>0.6590277777777775</c:v>
                </c:pt>
                <c:pt idx="19">
                  <c:v>0.6472222222222224</c:v>
                </c:pt>
                <c:pt idx="20">
                  <c:v>0.6381944444444446</c:v>
                </c:pt>
                <c:pt idx="21">
                  <c:v>0.6277777777777775</c:v>
                </c:pt>
                <c:pt idx="22">
                  <c:v>0.6187499999999998</c:v>
                </c:pt>
                <c:pt idx="23">
                  <c:v>0.6090277777777775</c:v>
                </c:pt>
                <c:pt idx="24">
                  <c:v>0.5993055555555556</c:v>
                </c:pt>
                <c:pt idx="25">
                  <c:v>0.5902777777777773</c:v>
                </c:pt>
                <c:pt idx="26">
                  <c:v>0.5819444444444444</c:v>
                </c:pt>
                <c:pt idx="27">
                  <c:v>0.5729166666666666</c:v>
                </c:pt>
                <c:pt idx="28">
                  <c:v>0.5631944444444442</c:v>
                </c:pt>
                <c:pt idx="29">
                  <c:v>0.5541666666666666</c:v>
                </c:pt>
                <c:pt idx="30">
                  <c:v>0.5465277777777776</c:v>
                </c:pt>
                <c:pt idx="31">
                  <c:v>0.5381944444444445</c:v>
                </c:pt>
                <c:pt idx="32">
                  <c:v>0.5298611111111109</c:v>
                </c:pt>
                <c:pt idx="33">
                  <c:v>0.5215277777777779</c:v>
                </c:pt>
                <c:pt idx="34">
                  <c:v>0.513888888888889</c:v>
                </c:pt>
                <c:pt idx="35">
                  <c:v>0.5055555555555552</c:v>
                </c:pt>
                <c:pt idx="36">
                  <c:v>0.49861111111111095</c:v>
                </c:pt>
                <c:pt idx="37">
                  <c:v>0.4902777777777779</c:v>
                </c:pt>
                <c:pt idx="38">
                  <c:v>0.48263888888888895</c:v>
                </c:pt>
                <c:pt idx="39">
                  <c:v>0.475</c:v>
                </c:pt>
                <c:pt idx="40">
                  <c:v>0.4687499999999997</c:v>
                </c:pt>
                <c:pt idx="41">
                  <c:v>0.46180555555555547</c:v>
                </c:pt>
                <c:pt idx="42">
                  <c:v>0.4555555555555552</c:v>
                </c:pt>
                <c:pt idx="43">
                  <c:v>0.4465277777777775</c:v>
                </c:pt>
                <c:pt idx="44">
                  <c:v>0.4402777777777779</c:v>
                </c:pt>
                <c:pt idx="45">
                  <c:v>0.43333333333333296</c:v>
                </c:pt>
                <c:pt idx="46">
                  <c:v>0.42708333333333337</c:v>
                </c:pt>
                <c:pt idx="47">
                  <c:v>0.4215277777777778</c:v>
                </c:pt>
                <c:pt idx="48">
                  <c:v>0.41388888888888886</c:v>
                </c:pt>
                <c:pt idx="49">
                  <c:v>0.40833333333333327</c:v>
                </c:pt>
                <c:pt idx="50">
                  <c:v>0.40277777777777773</c:v>
                </c:pt>
                <c:pt idx="51">
                  <c:v>0.3965277777777775</c:v>
                </c:pt>
                <c:pt idx="52">
                  <c:v>0.3902777777777779</c:v>
                </c:pt>
                <c:pt idx="53">
                  <c:v>0.3847222222222223</c:v>
                </c:pt>
                <c:pt idx="54">
                  <c:v>0.37916666666666676</c:v>
                </c:pt>
                <c:pt idx="55">
                  <c:v>0.37222222222222245</c:v>
                </c:pt>
                <c:pt idx="56">
                  <c:v>0.36805555555555564</c:v>
                </c:pt>
                <c:pt idx="57">
                  <c:v>0.3618055555555554</c:v>
                </c:pt>
                <c:pt idx="58">
                  <c:v>0.35624999999999984</c:v>
                </c:pt>
                <c:pt idx="59">
                  <c:v>0.35069444444444425</c:v>
                </c:pt>
                <c:pt idx="60">
                  <c:v>0.34652777777777743</c:v>
                </c:pt>
                <c:pt idx="61">
                  <c:v>0.3395833333333332</c:v>
                </c:pt>
                <c:pt idx="62">
                  <c:v>0.2770833333333333</c:v>
                </c:pt>
                <c:pt idx="63">
                  <c:v>0.23888888888888904</c:v>
                </c:pt>
                <c:pt idx="64">
                  <c:v>0.20624999999999974</c:v>
                </c:pt>
                <c:pt idx="65">
                  <c:v>0.1791666666666666</c:v>
                </c:pt>
                <c:pt idx="66">
                  <c:v>0.15347222222222223</c:v>
                </c:pt>
                <c:pt idx="67">
                  <c:v>0.13402777777777808</c:v>
                </c:pt>
                <c:pt idx="68">
                  <c:v>0.11666666666666674</c:v>
                </c:pt>
                <c:pt idx="69">
                  <c:v>0.10138888888888879</c:v>
                </c:pt>
                <c:pt idx="70">
                  <c:v>0.08819444444444427</c:v>
                </c:pt>
                <c:pt idx="71">
                  <c:v>0.07638888888888909</c:v>
                </c:pt>
                <c:pt idx="72">
                  <c:v>0.06666666666666671</c:v>
                </c:pt>
                <c:pt idx="73">
                  <c:v>0.057638888888889</c:v>
                </c:pt>
                <c:pt idx="74">
                  <c:v>0.05138888888888877</c:v>
                </c:pt>
                <c:pt idx="75">
                  <c:v>0.045138888888889145</c:v>
                </c:pt>
                <c:pt idx="76">
                  <c:v>0.03819444444444424</c:v>
                </c:pt>
                <c:pt idx="77">
                  <c:v>0.03402777777777803</c:v>
                </c:pt>
                <c:pt idx="78">
                  <c:v>0.029861111111111206</c:v>
                </c:pt>
                <c:pt idx="79">
                  <c:v>0.024305555555555646</c:v>
                </c:pt>
                <c:pt idx="80">
                  <c:v>0.024305555555555646</c:v>
                </c:pt>
                <c:pt idx="81">
                  <c:v>0.024305555555555646</c:v>
                </c:pt>
                <c:pt idx="82">
                  <c:v>0.02291666666666691</c:v>
                </c:pt>
                <c:pt idx="83">
                  <c:v>0.02291666666666691</c:v>
                </c:pt>
                <c:pt idx="84">
                  <c:v>0.02152777777777756</c:v>
                </c:pt>
                <c:pt idx="85">
                  <c:v>0.02291666666666691</c:v>
                </c:pt>
                <c:pt idx="86">
                  <c:v>0.02152777777777756</c:v>
                </c:pt>
                <c:pt idx="87">
                  <c:v>0.02152777777777756</c:v>
                </c:pt>
                <c:pt idx="88">
                  <c:v>0.022222222222222237</c:v>
                </c:pt>
                <c:pt idx="89">
                  <c:v>0.0208333333333335</c:v>
                </c:pt>
                <c:pt idx="90">
                  <c:v>0.0208333333333335</c:v>
                </c:pt>
                <c:pt idx="91">
                  <c:v>0.0208333333333335</c:v>
                </c:pt>
                <c:pt idx="92">
                  <c:v>0.0208333333333335</c:v>
                </c:pt>
                <c:pt idx="93">
                  <c:v>0.019444444444444764</c:v>
                </c:pt>
                <c:pt idx="94">
                  <c:v>0.019444444444444764</c:v>
                </c:pt>
                <c:pt idx="95">
                  <c:v>0.019444444444444764</c:v>
                </c:pt>
                <c:pt idx="96">
                  <c:v>0.019444444444444764</c:v>
                </c:pt>
                <c:pt idx="97">
                  <c:v>0.019444444444444764</c:v>
                </c:pt>
                <c:pt idx="98">
                  <c:v>0.01875000000000009</c:v>
                </c:pt>
                <c:pt idx="99">
                  <c:v>0.01875000000000009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  <c:pt idx="500">
                  <c:v>0.001</c:v>
                </c:pt>
                <c:pt idx="501">
                  <c:v>0.001</c:v>
                </c:pt>
                <c:pt idx="502">
                  <c:v>0.001</c:v>
                </c:pt>
                <c:pt idx="503">
                  <c:v>0.001</c:v>
                </c:pt>
                <c:pt idx="504">
                  <c:v>0.001</c:v>
                </c:pt>
                <c:pt idx="505">
                  <c:v>0.001</c:v>
                </c:pt>
                <c:pt idx="506">
                  <c:v>0.001</c:v>
                </c:pt>
                <c:pt idx="507">
                  <c:v>0.001</c:v>
                </c:pt>
                <c:pt idx="508">
                  <c:v>0.001</c:v>
                </c:pt>
                <c:pt idx="509">
                  <c:v>0.001</c:v>
                </c:pt>
                <c:pt idx="510">
                  <c:v>0.001</c:v>
                </c:pt>
                <c:pt idx="511">
                  <c:v>0.001</c:v>
                </c:pt>
                <c:pt idx="512">
                  <c:v>0.001</c:v>
                </c:pt>
                <c:pt idx="513">
                  <c:v>0.001</c:v>
                </c:pt>
                <c:pt idx="514">
                  <c:v>0.001</c:v>
                </c:pt>
                <c:pt idx="515">
                  <c:v>0.001</c:v>
                </c:pt>
                <c:pt idx="516">
                  <c:v>0.001</c:v>
                </c:pt>
                <c:pt idx="517">
                  <c:v>0.001</c:v>
                </c:pt>
                <c:pt idx="518">
                  <c:v>0.001</c:v>
                </c:pt>
                <c:pt idx="519">
                  <c:v>0.001</c:v>
                </c:pt>
                <c:pt idx="520">
                  <c:v>0.001</c:v>
                </c:pt>
                <c:pt idx="521">
                  <c:v>0.001</c:v>
                </c:pt>
                <c:pt idx="522">
                  <c:v>0.001</c:v>
                </c:pt>
                <c:pt idx="523">
                  <c:v>0.001</c:v>
                </c:pt>
                <c:pt idx="524">
                  <c:v>0.001</c:v>
                </c:pt>
                <c:pt idx="525">
                  <c:v>0.001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0.001</c:v>
                </c:pt>
                <c:pt idx="530">
                  <c:v>0.001</c:v>
                </c:pt>
                <c:pt idx="531">
                  <c:v>0.001</c:v>
                </c:pt>
                <c:pt idx="532">
                  <c:v>0.001</c:v>
                </c:pt>
                <c:pt idx="533">
                  <c:v>0.001</c:v>
                </c:pt>
                <c:pt idx="534">
                  <c:v>0.001</c:v>
                </c:pt>
                <c:pt idx="535">
                  <c:v>0.001</c:v>
                </c:pt>
                <c:pt idx="536">
                  <c:v>0.001</c:v>
                </c:pt>
                <c:pt idx="537">
                  <c:v>0.001</c:v>
                </c:pt>
                <c:pt idx="538">
                  <c:v>0.001</c:v>
                </c:pt>
                <c:pt idx="539">
                  <c:v>0.001</c:v>
                </c:pt>
                <c:pt idx="540">
                  <c:v>0.001</c:v>
                </c:pt>
                <c:pt idx="541">
                  <c:v>0.001</c:v>
                </c:pt>
                <c:pt idx="542">
                  <c:v>0.001</c:v>
                </c:pt>
                <c:pt idx="543">
                  <c:v>0.001</c:v>
                </c:pt>
                <c:pt idx="544">
                  <c:v>0.001</c:v>
                </c:pt>
                <c:pt idx="545">
                  <c:v>0.001</c:v>
                </c:pt>
                <c:pt idx="546">
                  <c:v>0.001</c:v>
                </c:pt>
                <c:pt idx="547">
                  <c:v>0.001</c:v>
                </c:pt>
                <c:pt idx="548">
                  <c:v>0.001</c:v>
                </c:pt>
                <c:pt idx="549">
                  <c:v>0.001</c:v>
                </c:pt>
                <c:pt idx="550">
                  <c:v>0.001</c:v>
                </c:pt>
                <c:pt idx="551">
                  <c:v>0.001</c:v>
                </c:pt>
                <c:pt idx="552">
                  <c:v>0.001</c:v>
                </c:pt>
                <c:pt idx="553">
                  <c:v>0.001</c:v>
                </c:pt>
                <c:pt idx="554">
                  <c:v>0.001</c:v>
                </c:pt>
                <c:pt idx="555">
                  <c:v>0.001</c:v>
                </c:pt>
                <c:pt idx="556">
                  <c:v>0.001</c:v>
                </c:pt>
                <c:pt idx="557">
                  <c:v>0.001</c:v>
                </c:pt>
                <c:pt idx="558">
                  <c:v>0.001</c:v>
                </c:pt>
                <c:pt idx="559">
                  <c:v>0.001</c:v>
                </c:pt>
                <c:pt idx="560">
                  <c:v>0.001</c:v>
                </c:pt>
                <c:pt idx="561">
                  <c:v>0.001</c:v>
                </c:pt>
                <c:pt idx="562">
                  <c:v>0.001</c:v>
                </c:pt>
                <c:pt idx="563">
                  <c:v>0.001</c:v>
                </c:pt>
                <c:pt idx="564">
                  <c:v>0.001</c:v>
                </c:pt>
                <c:pt idx="565">
                  <c:v>0.001</c:v>
                </c:pt>
                <c:pt idx="566">
                  <c:v>0.001</c:v>
                </c:pt>
                <c:pt idx="567">
                  <c:v>0.001</c:v>
                </c:pt>
                <c:pt idx="568">
                  <c:v>0.001</c:v>
                </c:pt>
                <c:pt idx="569">
                  <c:v>0.001</c:v>
                </c:pt>
                <c:pt idx="570">
                  <c:v>0.001</c:v>
                </c:pt>
                <c:pt idx="571">
                  <c:v>0.001</c:v>
                </c:pt>
                <c:pt idx="572">
                  <c:v>0.001</c:v>
                </c:pt>
                <c:pt idx="573">
                  <c:v>0.001</c:v>
                </c:pt>
                <c:pt idx="574">
                  <c:v>0.001</c:v>
                </c:pt>
                <c:pt idx="575">
                  <c:v>0.001</c:v>
                </c:pt>
                <c:pt idx="576">
                  <c:v>0.001</c:v>
                </c:pt>
                <c:pt idx="577">
                  <c:v>0.001</c:v>
                </c:pt>
                <c:pt idx="578">
                  <c:v>0.001</c:v>
                </c:pt>
                <c:pt idx="579">
                  <c:v>0.001</c:v>
                </c:pt>
                <c:pt idx="580">
                  <c:v>0.001</c:v>
                </c:pt>
                <c:pt idx="581">
                  <c:v>0.001</c:v>
                </c:pt>
                <c:pt idx="582">
                  <c:v>0.001</c:v>
                </c:pt>
                <c:pt idx="583">
                  <c:v>0.001</c:v>
                </c:pt>
                <c:pt idx="584">
                  <c:v>0.001</c:v>
                </c:pt>
                <c:pt idx="585">
                  <c:v>0.001</c:v>
                </c:pt>
                <c:pt idx="586">
                  <c:v>0.001</c:v>
                </c:pt>
                <c:pt idx="587">
                  <c:v>0.001</c:v>
                </c:pt>
                <c:pt idx="588">
                  <c:v>0.001</c:v>
                </c:pt>
                <c:pt idx="589">
                  <c:v>0.001</c:v>
                </c:pt>
                <c:pt idx="590">
                  <c:v>0.001</c:v>
                </c:pt>
                <c:pt idx="591">
                  <c:v>0.001</c:v>
                </c:pt>
                <c:pt idx="592">
                  <c:v>0.001</c:v>
                </c:pt>
                <c:pt idx="593">
                  <c:v>0.001</c:v>
                </c:pt>
                <c:pt idx="594">
                  <c:v>0.001</c:v>
                </c:pt>
                <c:pt idx="595">
                  <c:v>0.001</c:v>
                </c:pt>
                <c:pt idx="596">
                  <c:v>0.001</c:v>
                </c:pt>
                <c:pt idx="597">
                  <c:v>0.001</c:v>
                </c:pt>
                <c:pt idx="598">
                  <c:v>0.001</c:v>
                </c:pt>
                <c:pt idx="5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COMPUTATION!$B$34:$B$35</c:f>
              <c:strCache>
                <c:ptCount val="2"/>
                <c:pt idx="0">
                  <c:v>0.00023</c:v>
                </c:pt>
                <c:pt idx="1">
                  <c:v>0.0032400000000000003</c:v>
                </c:pt>
              </c:strCache>
            </c:strRef>
          </c:xVal>
          <c:yVal>
            <c:numRef>
              <c:f>COMPUTATION!$C$34:$C$35</c:f>
              <c:numCache>
                <c:ptCount val="2"/>
                <c:pt idx="0">
                  <c:v>0.59292532458</c:v>
                </c:pt>
                <c:pt idx="1">
                  <c:v>0.013520725631942771</c:v>
                </c:pt>
              </c:numCache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5469784"/>
        <c:crossesAt val="1E-07"/>
        <c:crossBetween val="midCat"/>
        <c:dispUnits/>
      </c:valAx>
      <c:valAx>
        <c:axId val="65469784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201366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>
        <c:manualLayout>
          <c:xMode val="factor"/>
          <c:yMode val="factor"/>
          <c:x val="0.03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3775"/>
          <c:w val="0.940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2.893519059634181E-05</c:v>
                </c:pt>
                <c:pt idx="2">
                  <c:v>5.208333687968897E-05</c:v>
                </c:pt>
                <c:pt idx="3">
                  <c:v>7.523148316303614E-05</c:v>
                </c:pt>
                <c:pt idx="4">
                  <c:v>9.83796294463833E-05</c:v>
                </c:pt>
                <c:pt idx="5">
                  <c:v>0.00012152778300568807</c:v>
                </c:pt>
                <c:pt idx="6">
                  <c:v>0.00014467592928903522</c:v>
                </c:pt>
                <c:pt idx="7">
                  <c:v>0.00016782407557238237</c:v>
                </c:pt>
                <c:pt idx="8">
                  <c:v>0.00019097222185572953</c:v>
                </c:pt>
                <c:pt idx="9">
                  <c:v>0.0002141203754150343</c:v>
                </c:pt>
                <c:pt idx="10">
                  <c:v>0.00023726852169838147</c:v>
                </c:pt>
                <c:pt idx="11">
                  <c:v>0.00026041666798172865</c:v>
                </c:pt>
                <c:pt idx="12">
                  <c:v>0.0002835648142650758</c:v>
                </c:pt>
                <c:pt idx="13">
                  <c:v>0.0003067129678243806</c:v>
                </c:pt>
                <c:pt idx="14">
                  <c:v>0.00032986111410772775</c:v>
                </c:pt>
                <c:pt idx="15">
                  <c:v>0.0003530092603910749</c:v>
                </c:pt>
                <c:pt idx="16">
                  <c:v>0.00037615740667442207</c:v>
                </c:pt>
                <c:pt idx="17">
                  <c:v>0.00039930556023372684</c:v>
                </c:pt>
                <c:pt idx="18">
                  <c:v>0.000422453706517074</c:v>
                </c:pt>
                <c:pt idx="19">
                  <c:v>0.00044560185280042116</c:v>
                </c:pt>
                <c:pt idx="20">
                  <c:v>0.0004687499990837683</c:v>
                </c:pt>
                <c:pt idx="21">
                  <c:v>0.000491898152643073</c:v>
                </c:pt>
                <c:pt idx="22">
                  <c:v>0.0005150462989264202</c:v>
                </c:pt>
                <c:pt idx="23">
                  <c:v>0.0005381944452097674</c:v>
                </c:pt>
                <c:pt idx="24">
                  <c:v>0.0005613425914931145</c:v>
                </c:pt>
                <c:pt idx="25">
                  <c:v>0.0005844907450524193</c:v>
                </c:pt>
                <c:pt idx="26">
                  <c:v>0.0006076388913357665</c:v>
                </c:pt>
                <c:pt idx="27">
                  <c:v>0.0006307870376191136</c:v>
                </c:pt>
                <c:pt idx="28">
                  <c:v>0.0006539351839024608</c:v>
                </c:pt>
                <c:pt idx="29">
                  <c:v>0.0006770833374617655</c:v>
                </c:pt>
                <c:pt idx="30">
                  <c:v>0.0007002314837451127</c:v>
                </c:pt>
                <c:pt idx="31">
                  <c:v>0.0007233796300284599</c:v>
                </c:pt>
                <c:pt idx="32">
                  <c:v>0.000746527776311807</c:v>
                </c:pt>
                <c:pt idx="33">
                  <c:v>0.0007696759298711118</c:v>
                </c:pt>
                <c:pt idx="34">
                  <c:v>0.000792824076154459</c:v>
                </c:pt>
                <c:pt idx="35">
                  <c:v>0.0008159722224378061</c:v>
                </c:pt>
                <c:pt idx="36">
                  <c:v>0.0008391203687211533</c:v>
                </c:pt>
                <c:pt idx="37">
                  <c:v>0.000862268522280458</c:v>
                </c:pt>
                <c:pt idx="38">
                  <c:v>0.0008854166685638052</c:v>
                </c:pt>
                <c:pt idx="39">
                  <c:v>0.0009085648148471524</c:v>
                </c:pt>
                <c:pt idx="40">
                  <c:v>0.0009317129684064571</c:v>
                </c:pt>
                <c:pt idx="41">
                  <c:v>0.0009548611146898043</c:v>
                </c:pt>
                <c:pt idx="42">
                  <c:v>0.0009780092609731515</c:v>
                </c:pt>
                <c:pt idx="43">
                  <c:v>0.0010011574072564986</c:v>
                </c:pt>
                <c:pt idx="44">
                  <c:v>0.0010243055608158034</c:v>
                </c:pt>
                <c:pt idx="45">
                  <c:v>0.0010474537070991506</c:v>
                </c:pt>
                <c:pt idx="46">
                  <c:v>0.0010706018533824977</c:v>
                </c:pt>
                <c:pt idx="47">
                  <c:v>0.0010937499996658449</c:v>
                </c:pt>
                <c:pt idx="48">
                  <c:v>0.0011168981532251496</c:v>
                </c:pt>
                <c:pt idx="49">
                  <c:v>0.0011400462995084968</c:v>
                </c:pt>
                <c:pt idx="50">
                  <c:v>0.001163194445791844</c:v>
                </c:pt>
                <c:pt idx="51">
                  <c:v>0.0011863425920751911</c:v>
                </c:pt>
                <c:pt idx="52">
                  <c:v>0.001209490745634496</c:v>
                </c:pt>
                <c:pt idx="53">
                  <c:v>0.001232638891917843</c:v>
                </c:pt>
                <c:pt idx="54">
                  <c:v>0.0012557870382011902</c:v>
                </c:pt>
                <c:pt idx="55">
                  <c:v>0.0012789351844845374</c:v>
                </c:pt>
                <c:pt idx="56">
                  <c:v>0.0013020833380438422</c:v>
                </c:pt>
                <c:pt idx="57">
                  <c:v>0.0013252314843271893</c:v>
                </c:pt>
                <c:pt idx="58">
                  <c:v>0.0013483796306105365</c:v>
                </c:pt>
                <c:pt idx="59">
                  <c:v>0.0013715277768938836</c:v>
                </c:pt>
                <c:pt idx="60">
                  <c:v>0.0013946759304531884</c:v>
                </c:pt>
                <c:pt idx="61">
                  <c:v>0.0014178240767365356</c:v>
                </c:pt>
                <c:pt idx="62">
                  <c:v>0.0014409722230198827</c:v>
                </c:pt>
                <c:pt idx="63">
                  <c:v>0.0014641203693032299</c:v>
                </c:pt>
                <c:pt idx="64">
                  <c:v>0.0014872685228625347</c:v>
                </c:pt>
                <c:pt idx="65">
                  <c:v>0.0015104166691458818</c:v>
                </c:pt>
                <c:pt idx="66">
                  <c:v>0.001533564815429229</c:v>
                </c:pt>
                <c:pt idx="67">
                  <c:v>0.0015567129617125761</c:v>
                </c:pt>
                <c:pt idx="68">
                  <c:v>0.001579861115271881</c:v>
                </c:pt>
                <c:pt idx="69">
                  <c:v>0.001603009261555228</c:v>
                </c:pt>
                <c:pt idx="70">
                  <c:v>0.0016261574078385752</c:v>
                </c:pt>
                <c:pt idx="71">
                  <c:v>0.0016493055541219224</c:v>
                </c:pt>
                <c:pt idx="72">
                  <c:v>0.0016724537076812272</c:v>
                </c:pt>
                <c:pt idx="73">
                  <c:v>0.0016956018539645743</c:v>
                </c:pt>
                <c:pt idx="74">
                  <c:v>0.0017187500002479215</c:v>
                </c:pt>
                <c:pt idx="75">
                  <c:v>0.0017418981465312686</c:v>
                </c:pt>
                <c:pt idx="76">
                  <c:v>0.0017361111094942316</c:v>
                </c:pt>
                <c:pt idx="77">
                  <c:v>0.0017361111094942316</c:v>
                </c:pt>
                <c:pt idx="78">
                  <c:v>0.0017361111094942316</c:v>
                </c:pt>
                <c:pt idx="79">
                  <c:v>0.0017361111094942316</c:v>
                </c:pt>
                <c:pt idx="80">
                  <c:v>0.0017361111094942316</c:v>
                </c:pt>
                <c:pt idx="81">
                  <c:v>0.0017361111094942316</c:v>
                </c:pt>
                <c:pt idx="82">
                  <c:v>0.0017361111094942316</c:v>
                </c:pt>
                <c:pt idx="83">
                  <c:v>0.0017361111094942316</c:v>
                </c:pt>
                <c:pt idx="84">
                  <c:v>0.0017361111094942316</c:v>
                </c:pt>
                <c:pt idx="85">
                  <c:v>0.0017361111094942316</c:v>
                </c:pt>
                <c:pt idx="86">
                  <c:v>0.0017361111094942316</c:v>
                </c:pt>
                <c:pt idx="87">
                  <c:v>0.0017361111094942316</c:v>
                </c:pt>
                <c:pt idx="88">
                  <c:v>0.0017361111094942316</c:v>
                </c:pt>
                <c:pt idx="89">
                  <c:v>0.0017361111094942316</c:v>
                </c:pt>
                <c:pt idx="90">
                  <c:v>0.0017361111094942316</c:v>
                </c:pt>
                <c:pt idx="91">
                  <c:v>0.0017361111094942316</c:v>
                </c:pt>
                <c:pt idx="92">
                  <c:v>0.0017361111094942316</c:v>
                </c:pt>
                <c:pt idx="93">
                  <c:v>0.0017361111094942316</c:v>
                </c:pt>
                <c:pt idx="94">
                  <c:v>0.0017361111094942316</c:v>
                </c:pt>
                <c:pt idx="95">
                  <c:v>0.0017361111094942316</c:v>
                </c:pt>
                <c:pt idx="96">
                  <c:v>0.0017361111094942316</c:v>
                </c:pt>
                <c:pt idx="97">
                  <c:v>0.0017361111094942316</c:v>
                </c:pt>
                <c:pt idx="98">
                  <c:v>0.0017361111094942316</c:v>
                </c:pt>
                <c:pt idx="99">
                  <c:v>0.0017361111094942316</c:v>
                </c:pt>
                <c:pt idx="100">
                  <c:v>0.0017361111094942316</c:v>
                </c:pt>
                <c:pt idx="101">
                  <c:v>0.0017361111094942316</c:v>
                </c:pt>
                <c:pt idx="102">
                  <c:v>0.0017361111094942316</c:v>
                </c:pt>
                <c:pt idx="103">
                  <c:v>0.0017361111094942316</c:v>
                </c:pt>
                <c:pt idx="104">
                  <c:v>0.0017361111094942316</c:v>
                </c:pt>
                <c:pt idx="105">
                  <c:v>0.0017361111094942316</c:v>
                </c:pt>
                <c:pt idx="106">
                  <c:v>0.0017361111094942316</c:v>
                </c:pt>
                <c:pt idx="107">
                  <c:v>0.0017361111094942316</c:v>
                </c:pt>
                <c:pt idx="108">
                  <c:v>0.0017361111094942316</c:v>
                </c:pt>
                <c:pt idx="109">
                  <c:v>0.0017361111094942316</c:v>
                </c:pt>
                <c:pt idx="110">
                  <c:v>0.0017361111094942316</c:v>
                </c:pt>
                <c:pt idx="111">
                  <c:v>0.0017361111094942316</c:v>
                </c:pt>
                <c:pt idx="112">
                  <c:v>0.0017361111094942316</c:v>
                </c:pt>
                <c:pt idx="113">
                  <c:v>0.0017361111094942316</c:v>
                </c:pt>
                <c:pt idx="114">
                  <c:v>0.0017361111094942316</c:v>
                </c:pt>
                <c:pt idx="115">
                  <c:v>0.0017361111094942316</c:v>
                </c:pt>
                <c:pt idx="116">
                  <c:v>0.0017361111094942316</c:v>
                </c:pt>
                <c:pt idx="117">
                  <c:v>0.0017361111094942316</c:v>
                </c:pt>
                <c:pt idx="118">
                  <c:v>0.0017361111094942316</c:v>
                </c:pt>
                <c:pt idx="119">
                  <c:v>0.0017361111094942316</c:v>
                </c:pt>
                <c:pt idx="120">
                  <c:v>0.0017361111094942316</c:v>
                </c:pt>
                <c:pt idx="121">
                  <c:v>0.0017361111094942316</c:v>
                </c:pt>
                <c:pt idx="122">
                  <c:v>0.0017361111094942316</c:v>
                </c:pt>
                <c:pt idx="123">
                  <c:v>0.0017361111094942316</c:v>
                </c:pt>
                <c:pt idx="124">
                  <c:v>0.0017361111094942316</c:v>
                </c:pt>
                <c:pt idx="125">
                  <c:v>0.0017361111094942316</c:v>
                </c:pt>
                <c:pt idx="126">
                  <c:v>0.0017361111094942316</c:v>
                </c:pt>
                <c:pt idx="127">
                  <c:v>0.0017361111094942316</c:v>
                </c:pt>
                <c:pt idx="128">
                  <c:v>0.0017361111094942316</c:v>
                </c:pt>
                <c:pt idx="129">
                  <c:v>0.0017361111094942316</c:v>
                </c:pt>
                <c:pt idx="130">
                  <c:v>0.0017361111094942316</c:v>
                </c:pt>
                <c:pt idx="131">
                  <c:v>0.0017361111094942316</c:v>
                </c:pt>
                <c:pt idx="132">
                  <c:v>0.0017361111094942316</c:v>
                </c:pt>
                <c:pt idx="133">
                  <c:v>0.0017361111094942316</c:v>
                </c:pt>
                <c:pt idx="134">
                  <c:v>0.0017361111094942316</c:v>
                </c:pt>
                <c:pt idx="135">
                  <c:v>0.0017361111094942316</c:v>
                </c:pt>
                <c:pt idx="136">
                  <c:v>0.0017361111094942316</c:v>
                </c:pt>
                <c:pt idx="137">
                  <c:v>0.0017361111094942316</c:v>
                </c:pt>
                <c:pt idx="138">
                  <c:v>0.0017361111094942316</c:v>
                </c:pt>
                <c:pt idx="139">
                  <c:v>0.0017361111094942316</c:v>
                </c:pt>
                <c:pt idx="140">
                  <c:v>0.0017361111094942316</c:v>
                </c:pt>
                <c:pt idx="141">
                  <c:v>0.0017361111094942316</c:v>
                </c:pt>
                <c:pt idx="142">
                  <c:v>0.0017361111094942316</c:v>
                </c:pt>
                <c:pt idx="143">
                  <c:v>0.0017361111094942316</c:v>
                </c:pt>
                <c:pt idx="144">
                  <c:v>0.0017361111094942316</c:v>
                </c:pt>
                <c:pt idx="145">
                  <c:v>0.0017361111094942316</c:v>
                </c:pt>
                <c:pt idx="146">
                  <c:v>0.0017361111094942316</c:v>
                </c:pt>
                <c:pt idx="147">
                  <c:v>0.0017361111094942316</c:v>
                </c:pt>
                <c:pt idx="148">
                  <c:v>0.0017361111094942316</c:v>
                </c:pt>
                <c:pt idx="149">
                  <c:v>0.0017361111094942316</c:v>
                </c:pt>
                <c:pt idx="150">
                  <c:v>0.0017361111094942316</c:v>
                </c:pt>
                <c:pt idx="151">
                  <c:v>0.0017361111094942316</c:v>
                </c:pt>
                <c:pt idx="152">
                  <c:v>0.0017361111094942316</c:v>
                </c:pt>
                <c:pt idx="153">
                  <c:v>0.0017361111094942316</c:v>
                </c:pt>
                <c:pt idx="154">
                  <c:v>0.0017361111094942316</c:v>
                </c:pt>
                <c:pt idx="155">
                  <c:v>0.0017361111094942316</c:v>
                </c:pt>
                <c:pt idx="156">
                  <c:v>0.0017361111094942316</c:v>
                </c:pt>
                <c:pt idx="157">
                  <c:v>0.0017361111094942316</c:v>
                </c:pt>
                <c:pt idx="158">
                  <c:v>0.0017361111094942316</c:v>
                </c:pt>
                <c:pt idx="159">
                  <c:v>0.0017361111094942316</c:v>
                </c:pt>
                <c:pt idx="160">
                  <c:v>0.0017361111094942316</c:v>
                </c:pt>
                <c:pt idx="161">
                  <c:v>0.0017361111094942316</c:v>
                </c:pt>
                <c:pt idx="162">
                  <c:v>0.0017361111094942316</c:v>
                </c:pt>
                <c:pt idx="163">
                  <c:v>0.0017361111094942316</c:v>
                </c:pt>
                <c:pt idx="164">
                  <c:v>0.0017361111094942316</c:v>
                </c:pt>
                <c:pt idx="165">
                  <c:v>0.0017361111094942316</c:v>
                </c:pt>
                <c:pt idx="166">
                  <c:v>0.0017361111094942316</c:v>
                </c:pt>
                <c:pt idx="167">
                  <c:v>0.0017361111094942316</c:v>
                </c:pt>
                <c:pt idx="168">
                  <c:v>0.0017361111094942316</c:v>
                </c:pt>
                <c:pt idx="169">
                  <c:v>0.0017361111094942316</c:v>
                </c:pt>
                <c:pt idx="170">
                  <c:v>0.0017361111094942316</c:v>
                </c:pt>
                <c:pt idx="171">
                  <c:v>0.0017361111094942316</c:v>
                </c:pt>
                <c:pt idx="172">
                  <c:v>0.0017361111094942316</c:v>
                </c:pt>
                <c:pt idx="173">
                  <c:v>0.0017361111094942316</c:v>
                </c:pt>
                <c:pt idx="174">
                  <c:v>0.0017361111094942316</c:v>
                </c:pt>
                <c:pt idx="175">
                  <c:v>0.0017361111094942316</c:v>
                </c:pt>
                <c:pt idx="176">
                  <c:v>0.0017361111094942316</c:v>
                </c:pt>
                <c:pt idx="177">
                  <c:v>0.0017361111094942316</c:v>
                </c:pt>
                <c:pt idx="178">
                  <c:v>0.0017361111094942316</c:v>
                </c:pt>
                <c:pt idx="179">
                  <c:v>0.0017361111094942316</c:v>
                </c:pt>
                <c:pt idx="180">
                  <c:v>0.0017361111094942316</c:v>
                </c:pt>
                <c:pt idx="181">
                  <c:v>0.0017361111094942316</c:v>
                </c:pt>
                <c:pt idx="182">
                  <c:v>0.0017361111094942316</c:v>
                </c:pt>
                <c:pt idx="183">
                  <c:v>0.0017361111094942316</c:v>
                </c:pt>
                <c:pt idx="184">
                  <c:v>0.0017361111094942316</c:v>
                </c:pt>
                <c:pt idx="185">
                  <c:v>0.0017361111094942316</c:v>
                </c:pt>
                <c:pt idx="186">
                  <c:v>0.0017361111094942316</c:v>
                </c:pt>
                <c:pt idx="187">
                  <c:v>0.0017361111094942316</c:v>
                </c:pt>
                <c:pt idx="188">
                  <c:v>0.0017361111094942316</c:v>
                </c:pt>
                <c:pt idx="189">
                  <c:v>0.0017361111094942316</c:v>
                </c:pt>
                <c:pt idx="190">
                  <c:v>0.0017361111094942316</c:v>
                </c:pt>
                <c:pt idx="191">
                  <c:v>0.0017361111094942316</c:v>
                </c:pt>
                <c:pt idx="192">
                  <c:v>0.0017361111094942316</c:v>
                </c:pt>
                <c:pt idx="193">
                  <c:v>0.0017361111094942316</c:v>
                </c:pt>
                <c:pt idx="194">
                  <c:v>0.0017361111094942316</c:v>
                </c:pt>
                <c:pt idx="195">
                  <c:v>0.0017361111094942316</c:v>
                </c:pt>
                <c:pt idx="196">
                  <c:v>0.0017361111094942316</c:v>
                </c:pt>
                <c:pt idx="197">
                  <c:v>0.0017361111094942316</c:v>
                </c:pt>
                <c:pt idx="198">
                  <c:v>0.0017361111094942316</c:v>
                </c:pt>
                <c:pt idx="199">
                  <c:v>0.0017361111094942316</c:v>
                </c:pt>
                <c:pt idx="200">
                  <c:v>0.0017361111094942316</c:v>
                </c:pt>
                <c:pt idx="201">
                  <c:v>0.0017361111094942316</c:v>
                </c:pt>
                <c:pt idx="202">
                  <c:v>0.0017361111094942316</c:v>
                </c:pt>
                <c:pt idx="203">
                  <c:v>0.0017361111094942316</c:v>
                </c:pt>
                <c:pt idx="204">
                  <c:v>0.0017361111094942316</c:v>
                </c:pt>
                <c:pt idx="205">
                  <c:v>0.0017361111094942316</c:v>
                </c:pt>
                <c:pt idx="206">
                  <c:v>0.0017361111094942316</c:v>
                </c:pt>
                <c:pt idx="207">
                  <c:v>0.0017361111094942316</c:v>
                </c:pt>
                <c:pt idx="208">
                  <c:v>0.0017361111094942316</c:v>
                </c:pt>
                <c:pt idx="209">
                  <c:v>0.0017361111094942316</c:v>
                </c:pt>
                <c:pt idx="210">
                  <c:v>0.0017361111094942316</c:v>
                </c:pt>
                <c:pt idx="211">
                  <c:v>0.0017361111094942316</c:v>
                </c:pt>
                <c:pt idx="212">
                  <c:v>0.0017361111094942316</c:v>
                </c:pt>
                <c:pt idx="213">
                  <c:v>0.0017361111094942316</c:v>
                </c:pt>
                <c:pt idx="214">
                  <c:v>0.0017361111094942316</c:v>
                </c:pt>
                <c:pt idx="215">
                  <c:v>0.0017361111094942316</c:v>
                </c:pt>
                <c:pt idx="216">
                  <c:v>0.0017361111094942316</c:v>
                </c:pt>
                <c:pt idx="217">
                  <c:v>0.0017361111094942316</c:v>
                </c:pt>
                <c:pt idx="218">
                  <c:v>0.0017361111094942316</c:v>
                </c:pt>
                <c:pt idx="219">
                  <c:v>0.0017361111094942316</c:v>
                </c:pt>
                <c:pt idx="220">
                  <c:v>0.0017361111094942316</c:v>
                </c:pt>
                <c:pt idx="221">
                  <c:v>0.0017361111094942316</c:v>
                </c:pt>
                <c:pt idx="222">
                  <c:v>0.0017361111094942316</c:v>
                </c:pt>
                <c:pt idx="223">
                  <c:v>0.0017361111094942316</c:v>
                </c:pt>
                <c:pt idx="224">
                  <c:v>0.0017361111094942316</c:v>
                </c:pt>
                <c:pt idx="225">
                  <c:v>0.0017361111094942316</c:v>
                </c:pt>
                <c:pt idx="226">
                  <c:v>0.0017361111094942316</c:v>
                </c:pt>
                <c:pt idx="227">
                  <c:v>0.0017361111094942316</c:v>
                </c:pt>
                <c:pt idx="228">
                  <c:v>0.0017361111094942316</c:v>
                </c:pt>
                <c:pt idx="229">
                  <c:v>0.0017361111094942316</c:v>
                </c:pt>
                <c:pt idx="230">
                  <c:v>0.0017361111094942316</c:v>
                </c:pt>
                <c:pt idx="231">
                  <c:v>0.0017361111094942316</c:v>
                </c:pt>
                <c:pt idx="232">
                  <c:v>0.0017361111094942316</c:v>
                </c:pt>
                <c:pt idx="233">
                  <c:v>0.0017361111094942316</c:v>
                </c:pt>
                <c:pt idx="234">
                  <c:v>0.0017361111094942316</c:v>
                </c:pt>
                <c:pt idx="235">
                  <c:v>0.0017361111094942316</c:v>
                </c:pt>
                <c:pt idx="236">
                  <c:v>0.0017361111094942316</c:v>
                </c:pt>
                <c:pt idx="237">
                  <c:v>0.0017361111094942316</c:v>
                </c:pt>
                <c:pt idx="238">
                  <c:v>0.0017361111094942316</c:v>
                </c:pt>
                <c:pt idx="239">
                  <c:v>0.0017361111094942316</c:v>
                </c:pt>
                <c:pt idx="240">
                  <c:v>0.0017361111094942316</c:v>
                </c:pt>
                <c:pt idx="241">
                  <c:v>0.0017361111094942316</c:v>
                </c:pt>
                <c:pt idx="242">
                  <c:v>0.0017361111094942316</c:v>
                </c:pt>
                <c:pt idx="243">
                  <c:v>0.0017361111094942316</c:v>
                </c:pt>
                <c:pt idx="244">
                  <c:v>0.0017361111094942316</c:v>
                </c:pt>
                <c:pt idx="245">
                  <c:v>0.0017361111094942316</c:v>
                </c:pt>
                <c:pt idx="246">
                  <c:v>0.0017361111094942316</c:v>
                </c:pt>
                <c:pt idx="247">
                  <c:v>0.0017361111094942316</c:v>
                </c:pt>
                <c:pt idx="248">
                  <c:v>0.0017361111094942316</c:v>
                </c:pt>
                <c:pt idx="249">
                  <c:v>0.0017361111094942316</c:v>
                </c:pt>
                <c:pt idx="250">
                  <c:v>0.0017361111094942316</c:v>
                </c:pt>
                <c:pt idx="251">
                  <c:v>0.0017361111094942316</c:v>
                </c:pt>
                <c:pt idx="252">
                  <c:v>0.0017361111094942316</c:v>
                </c:pt>
                <c:pt idx="253">
                  <c:v>0.0017361111094942316</c:v>
                </c:pt>
                <c:pt idx="254">
                  <c:v>0.0017361111094942316</c:v>
                </c:pt>
                <c:pt idx="255">
                  <c:v>0.0017361111094942316</c:v>
                </c:pt>
                <c:pt idx="256">
                  <c:v>0.0017361111094942316</c:v>
                </c:pt>
                <c:pt idx="257">
                  <c:v>0.0017361111094942316</c:v>
                </c:pt>
                <c:pt idx="258">
                  <c:v>0.0017361111094942316</c:v>
                </c:pt>
                <c:pt idx="259">
                  <c:v>0.0017361111094942316</c:v>
                </c:pt>
                <c:pt idx="260">
                  <c:v>0.0017361111094942316</c:v>
                </c:pt>
                <c:pt idx="261">
                  <c:v>0.0017361111094942316</c:v>
                </c:pt>
                <c:pt idx="262">
                  <c:v>0.0017361111094942316</c:v>
                </c:pt>
                <c:pt idx="263">
                  <c:v>0.0017361111094942316</c:v>
                </c:pt>
                <c:pt idx="264">
                  <c:v>0.0017361111094942316</c:v>
                </c:pt>
                <c:pt idx="265">
                  <c:v>0.0017361111094942316</c:v>
                </c:pt>
                <c:pt idx="266">
                  <c:v>0.0017361111094942316</c:v>
                </c:pt>
                <c:pt idx="267">
                  <c:v>0.0017361111094942316</c:v>
                </c:pt>
                <c:pt idx="268">
                  <c:v>0.0017361111094942316</c:v>
                </c:pt>
                <c:pt idx="269">
                  <c:v>0.0017361111094942316</c:v>
                </c:pt>
                <c:pt idx="270">
                  <c:v>0.0017361111094942316</c:v>
                </c:pt>
                <c:pt idx="271">
                  <c:v>0.0017361111094942316</c:v>
                </c:pt>
                <c:pt idx="272">
                  <c:v>0.0017361111094942316</c:v>
                </c:pt>
                <c:pt idx="273">
                  <c:v>0.0017361111094942316</c:v>
                </c:pt>
                <c:pt idx="274">
                  <c:v>0.0017361111094942316</c:v>
                </c:pt>
                <c:pt idx="275">
                  <c:v>0.0017361111094942316</c:v>
                </c:pt>
                <c:pt idx="276">
                  <c:v>0.0017361111094942316</c:v>
                </c:pt>
                <c:pt idx="277">
                  <c:v>0.0017361111094942316</c:v>
                </c:pt>
                <c:pt idx="278">
                  <c:v>0.0017361111094942316</c:v>
                </c:pt>
                <c:pt idx="279">
                  <c:v>0.0017361111094942316</c:v>
                </c:pt>
                <c:pt idx="280">
                  <c:v>0.0017361111094942316</c:v>
                </c:pt>
                <c:pt idx="281">
                  <c:v>0.0017361111094942316</c:v>
                </c:pt>
                <c:pt idx="282">
                  <c:v>0.0017361111094942316</c:v>
                </c:pt>
                <c:pt idx="283">
                  <c:v>0.0017361111094942316</c:v>
                </c:pt>
                <c:pt idx="284">
                  <c:v>0.0017361111094942316</c:v>
                </c:pt>
                <c:pt idx="285">
                  <c:v>0.0017361111094942316</c:v>
                </c:pt>
                <c:pt idx="286">
                  <c:v>0.0017361111094942316</c:v>
                </c:pt>
                <c:pt idx="287">
                  <c:v>0.0017361111094942316</c:v>
                </c:pt>
                <c:pt idx="288">
                  <c:v>0.0017361111094942316</c:v>
                </c:pt>
                <c:pt idx="289">
                  <c:v>0.0017361111094942316</c:v>
                </c:pt>
                <c:pt idx="290">
                  <c:v>0.0017361111094942316</c:v>
                </c:pt>
                <c:pt idx="291">
                  <c:v>0.0017361111094942316</c:v>
                </c:pt>
                <c:pt idx="292">
                  <c:v>0.0017361111094942316</c:v>
                </c:pt>
                <c:pt idx="293">
                  <c:v>0.0017361111094942316</c:v>
                </c:pt>
                <c:pt idx="294">
                  <c:v>0.0017361111094942316</c:v>
                </c:pt>
                <c:pt idx="295">
                  <c:v>0.0017361111094942316</c:v>
                </c:pt>
                <c:pt idx="296">
                  <c:v>0.0017361111094942316</c:v>
                </c:pt>
                <c:pt idx="297">
                  <c:v>0.0017361111094942316</c:v>
                </c:pt>
                <c:pt idx="298">
                  <c:v>0.0017361111094942316</c:v>
                </c:pt>
                <c:pt idx="299">
                  <c:v>0.0017361111094942316</c:v>
                </c:pt>
                <c:pt idx="300">
                  <c:v>0.0017361111094942316</c:v>
                </c:pt>
                <c:pt idx="301">
                  <c:v>0.0017361111094942316</c:v>
                </c:pt>
                <c:pt idx="302">
                  <c:v>0.0017361111094942316</c:v>
                </c:pt>
                <c:pt idx="303">
                  <c:v>0.0017361111094942316</c:v>
                </c:pt>
                <c:pt idx="304">
                  <c:v>0.0017361111094942316</c:v>
                </c:pt>
                <c:pt idx="305">
                  <c:v>0.0017361111094942316</c:v>
                </c:pt>
                <c:pt idx="306">
                  <c:v>0.0017361111094942316</c:v>
                </c:pt>
                <c:pt idx="307">
                  <c:v>0.0017361111094942316</c:v>
                </c:pt>
                <c:pt idx="308">
                  <c:v>0.0017361111094942316</c:v>
                </c:pt>
                <c:pt idx="309">
                  <c:v>0.0017361111094942316</c:v>
                </c:pt>
                <c:pt idx="310">
                  <c:v>0.0017361111094942316</c:v>
                </c:pt>
                <c:pt idx="311">
                  <c:v>0.0017361111094942316</c:v>
                </c:pt>
                <c:pt idx="312">
                  <c:v>0.0017361111094942316</c:v>
                </c:pt>
                <c:pt idx="313">
                  <c:v>0.0017361111094942316</c:v>
                </c:pt>
                <c:pt idx="314">
                  <c:v>0.0017361111094942316</c:v>
                </c:pt>
                <c:pt idx="315">
                  <c:v>0.0017361111094942316</c:v>
                </c:pt>
                <c:pt idx="316">
                  <c:v>0.0017361111094942316</c:v>
                </c:pt>
                <c:pt idx="317">
                  <c:v>0.0017361111094942316</c:v>
                </c:pt>
                <c:pt idx="318">
                  <c:v>0.0017361111094942316</c:v>
                </c:pt>
                <c:pt idx="319">
                  <c:v>0.0017361111094942316</c:v>
                </c:pt>
                <c:pt idx="320">
                  <c:v>0.0017361111094942316</c:v>
                </c:pt>
                <c:pt idx="321">
                  <c:v>0.0017361111094942316</c:v>
                </c:pt>
                <c:pt idx="322">
                  <c:v>0.0017361111094942316</c:v>
                </c:pt>
                <c:pt idx="323">
                  <c:v>0.0017361111094942316</c:v>
                </c:pt>
                <c:pt idx="324">
                  <c:v>0.0017361111094942316</c:v>
                </c:pt>
                <c:pt idx="325">
                  <c:v>0.0017361111094942316</c:v>
                </c:pt>
                <c:pt idx="326">
                  <c:v>0.0017361111094942316</c:v>
                </c:pt>
                <c:pt idx="327">
                  <c:v>0.0017361111094942316</c:v>
                </c:pt>
                <c:pt idx="328">
                  <c:v>0.0017361111094942316</c:v>
                </c:pt>
                <c:pt idx="329">
                  <c:v>0.0017361111094942316</c:v>
                </c:pt>
                <c:pt idx="330">
                  <c:v>0.0017361111094942316</c:v>
                </c:pt>
                <c:pt idx="331">
                  <c:v>0.0017361111094942316</c:v>
                </c:pt>
                <c:pt idx="332">
                  <c:v>0.0017361111094942316</c:v>
                </c:pt>
                <c:pt idx="333">
                  <c:v>0.0017361111094942316</c:v>
                </c:pt>
                <c:pt idx="334">
                  <c:v>0.0017361111094942316</c:v>
                </c:pt>
                <c:pt idx="335">
                  <c:v>0.0017361111094942316</c:v>
                </c:pt>
                <c:pt idx="336">
                  <c:v>0.0017361111094942316</c:v>
                </c:pt>
                <c:pt idx="337">
                  <c:v>0.0017361111094942316</c:v>
                </c:pt>
                <c:pt idx="338">
                  <c:v>0.0017361111094942316</c:v>
                </c:pt>
                <c:pt idx="339">
                  <c:v>0.0017361111094942316</c:v>
                </c:pt>
                <c:pt idx="340">
                  <c:v>0.0017361111094942316</c:v>
                </c:pt>
                <c:pt idx="341">
                  <c:v>0.0017361111094942316</c:v>
                </c:pt>
                <c:pt idx="342">
                  <c:v>0.0017361111094942316</c:v>
                </c:pt>
                <c:pt idx="343">
                  <c:v>0.0017361111094942316</c:v>
                </c:pt>
                <c:pt idx="344">
                  <c:v>0.0017361111094942316</c:v>
                </c:pt>
                <c:pt idx="345">
                  <c:v>0.0017361111094942316</c:v>
                </c:pt>
                <c:pt idx="346">
                  <c:v>0.0017361111094942316</c:v>
                </c:pt>
                <c:pt idx="347">
                  <c:v>0.0017361111094942316</c:v>
                </c:pt>
                <c:pt idx="348">
                  <c:v>0.0017361111094942316</c:v>
                </c:pt>
                <c:pt idx="349">
                  <c:v>0.0017361111094942316</c:v>
                </c:pt>
                <c:pt idx="350">
                  <c:v>0.0017361111094942316</c:v>
                </c:pt>
                <c:pt idx="351">
                  <c:v>0.0017361111094942316</c:v>
                </c:pt>
                <c:pt idx="352">
                  <c:v>0.0017361111094942316</c:v>
                </c:pt>
                <c:pt idx="353">
                  <c:v>0.0017361111094942316</c:v>
                </c:pt>
                <c:pt idx="354">
                  <c:v>0.0017361111094942316</c:v>
                </c:pt>
                <c:pt idx="355">
                  <c:v>0.0017361111094942316</c:v>
                </c:pt>
                <c:pt idx="356">
                  <c:v>0.0017361111094942316</c:v>
                </c:pt>
                <c:pt idx="357">
                  <c:v>0.0017361111094942316</c:v>
                </c:pt>
                <c:pt idx="358">
                  <c:v>0.0017361111094942316</c:v>
                </c:pt>
                <c:pt idx="359">
                  <c:v>0.0017361111094942316</c:v>
                </c:pt>
                <c:pt idx="360">
                  <c:v>0.0017361111094942316</c:v>
                </c:pt>
                <c:pt idx="361">
                  <c:v>0.0017361111094942316</c:v>
                </c:pt>
                <c:pt idx="362">
                  <c:v>0.0017361111094942316</c:v>
                </c:pt>
                <c:pt idx="363">
                  <c:v>0.0017361111094942316</c:v>
                </c:pt>
                <c:pt idx="364">
                  <c:v>0.0017361111094942316</c:v>
                </c:pt>
                <c:pt idx="365">
                  <c:v>0.0017361111094942316</c:v>
                </c:pt>
                <c:pt idx="366">
                  <c:v>0.0017361111094942316</c:v>
                </c:pt>
                <c:pt idx="367">
                  <c:v>0.0017361111094942316</c:v>
                </c:pt>
                <c:pt idx="368">
                  <c:v>0.0017361111094942316</c:v>
                </c:pt>
                <c:pt idx="369">
                  <c:v>0.0017361111094942316</c:v>
                </c:pt>
                <c:pt idx="370">
                  <c:v>0.0017361111094942316</c:v>
                </c:pt>
                <c:pt idx="371">
                  <c:v>0.0017361111094942316</c:v>
                </c:pt>
                <c:pt idx="372">
                  <c:v>0.0017361111094942316</c:v>
                </c:pt>
                <c:pt idx="373">
                  <c:v>0.0017361111094942316</c:v>
                </c:pt>
                <c:pt idx="374">
                  <c:v>0.0017361111094942316</c:v>
                </c:pt>
                <c:pt idx="375">
                  <c:v>0.0017361111094942316</c:v>
                </c:pt>
                <c:pt idx="376">
                  <c:v>0.0017361111094942316</c:v>
                </c:pt>
                <c:pt idx="377">
                  <c:v>0.0017361111094942316</c:v>
                </c:pt>
                <c:pt idx="378">
                  <c:v>0.0017361111094942316</c:v>
                </c:pt>
                <c:pt idx="379">
                  <c:v>0.0017361111094942316</c:v>
                </c:pt>
                <c:pt idx="380">
                  <c:v>0.0017361111094942316</c:v>
                </c:pt>
                <c:pt idx="381">
                  <c:v>0.0017361111094942316</c:v>
                </c:pt>
                <c:pt idx="382">
                  <c:v>0.0017361111094942316</c:v>
                </c:pt>
                <c:pt idx="383">
                  <c:v>0.0017361111094942316</c:v>
                </c:pt>
                <c:pt idx="384">
                  <c:v>0.0017361111094942316</c:v>
                </c:pt>
                <c:pt idx="385">
                  <c:v>0.0017361111094942316</c:v>
                </c:pt>
                <c:pt idx="386">
                  <c:v>0.0017361111094942316</c:v>
                </c:pt>
                <c:pt idx="387">
                  <c:v>0.0017361111094942316</c:v>
                </c:pt>
                <c:pt idx="388">
                  <c:v>0.0017361111094942316</c:v>
                </c:pt>
                <c:pt idx="389">
                  <c:v>0.0017361111094942316</c:v>
                </c:pt>
                <c:pt idx="390">
                  <c:v>0.0017361111094942316</c:v>
                </c:pt>
                <c:pt idx="391">
                  <c:v>0.0017361111094942316</c:v>
                </c:pt>
                <c:pt idx="392">
                  <c:v>0.0017361111094942316</c:v>
                </c:pt>
                <c:pt idx="393">
                  <c:v>0.0017361111094942316</c:v>
                </c:pt>
                <c:pt idx="394">
                  <c:v>0.0017361111094942316</c:v>
                </c:pt>
                <c:pt idx="395">
                  <c:v>0.0017361111094942316</c:v>
                </c:pt>
                <c:pt idx="396">
                  <c:v>0.0017361111094942316</c:v>
                </c:pt>
                <c:pt idx="397">
                  <c:v>0.0017361111094942316</c:v>
                </c:pt>
                <c:pt idx="398">
                  <c:v>0.0017361111094942316</c:v>
                </c:pt>
                <c:pt idx="399">
                  <c:v>0.0017361111094942316</c:v>
                </c:pt>
                <c:pt idx="400">
                  <c:v>0.0017361111094942316</c:v>
                </c:pt>
                <c:pt idx="401">
                  <c:v>0.0017361111094942316</c:v>
                </c:pt>
                <c:pt idx="402">
                  <c:v>0.0017361111094942316</c:v>
                </c:pt>
                <c:pt idx="403">
                  <c:v>0.0017361111094942316</c:v>
                </c:pt>
                <c:pt idx="404">
                  <c:v>0.0017361111094942316</c:v>
                </c:pt>
                <c:pt idx="405">
                  <c:v>0.0017361111094942316</c:v>
                </c:pt>
                <c:pt idx="406">
                  <c:v>0.0017361111094942316</c:v>
                </c:pt>
                <c:pt idx="407">
                  <c:v>0.0017361111094942316</c:v>
                </c:pt>
                <c:pt idx="408">
                  <c:v>0.0017361111094942316</c:v>
                </c:pt>
                <c:pt idx="409">
                  <c:v>0.0017361111094942316</c:v>
                </c:pt>
                <c:pt idx="410">
                  <c:v>0.0017361111094942316</c:v>
                </c:pt>
                <c:pt idx="411">
                  <c:v>0.0017361111094942316</c:v>
                </c:pt>
                <c:pt idx="412">
                  <c:v>0.0017361111094942316</c:v>
                </c:pt>
                <c:pt idx="413">
                  <c:v>0.0017361111094942316</c:v>
                </c:pt>
                <c:pt idx="414">
                  <c:v>0.0017361111094942316</c:v>
                </c:pt>
                <c:pt idx="415">
                  <c:v>0.0017361111094942316</c:v>
                </c:pt>
                <c:pt idx="416">
                  <c:v>0.0017361111094942316</c:v>
                </c:pt>
                <c:pt idx="417">
                  <c:v>0.0017361111094942316</c:v>
                </c:pt>
                <c:pt idx="418">
                  <c:v>0.0017361111094942316</c:v>
                </c:pt>
                <c:pt idx="419">
                  <c:v>0.0017361111094942316</c:v>
                </c:pt>
                <c:pt idx="420">
                  <c:v>0.0017361111094942316</c:v>
                </c:pt>
                <c:pt idx="421">
                  <c:v>0.0017361111094942316</c:v>
                </c:pt>
                <c:pt idx="422">
                  <c:v>0.0017361111094942316</c:v>
                </c:pt>
                <c:pt idx="423">
                  <c:v>0.0017361111094942316</c:v>
                </c:pt>
                <c:pt idx="424">
                  <c:v>0.0017361111094942316</c:v>
                </c:pt>
                <c:pt idx="425">
                  <c:v>0.0017361111094942316</c:v>
                </c:pt>
                <c:pt idx="426">
                  <c:v>0.0017361111094942316</c:v>
                </c:pt>
                <c:pt idx="427">
                  <c:v>0.0017361111094942316</c:v>
                </c:pt>
                <c:pt idx="428">
                  <c:v>0.0017361111094942316</c:v>
                </c:pt>
                <c:pt idx="429">
                  <c:v>0.0017361111094942316</c:v>
                </c:pt>
                <c:pt idx="430">
                  <c:v>0.0017361111094942316</c:v>
                </c:pt>
                <c:pt idx="431">
                  <c:v>0.0017361111094942316</c:v>
                </c:pt>
                <c:pt idx="432">
                  <c:v>0.0017361111094942316</c:v>
                </c:pt>
                <c:pt idx="433">
                  <c:v>0.0017361111094942316</c:v>
                </c:pt>
                <c:pt idx="434">
                  <c:v>0.0017361111094942316</c:v>
                </c:pt>
                <c:pt idx="435">
                  <c:v>0.0017361111094942316</c:v>
                </c:pt>
                <c:pt idx="436">
                  <c:v>0.0017361111094942316</c:v>
                </c:pt>
                <c:pt idx="437">
                  <c:v>0.0017361111094942316</c:v>
                </c:pt>
                <c:pt idx="438">
                  <c:v>0.0017361111094942316</c:v>
                </c:pt>
                <c:pt idx="439">
                  <c:v>0.0017361111094942316</c:v>
                </c:pt>
                <c:pt idx="440">
                  <c:v>0.0017361111094942316</c:v>
                </c:pt>
                <c:pt idx="441">
                  <c:v>0.0017361111094942316</c:v>
                </c:pt>
                <c:pt idx="442">
                  <c:v>0.0017361111094942316</c:v>
                </c:pt>
                <c:pt idx="443">
                  <c:v>0.0017361111094942316</c:v>
                </c:pt>
                <c:pt idx="444">
                  <c:v>0.0017361111094942316</c:v>
                </c:pt>
                <c:pt idx="445">
                  <c:v>0.0017361111094942316</c:v>
                </c:pt>
                <c:pt idx="446">
                  <c:v>0.0017361111094942316</c:v>
                </c:pt>
                <c:pt idx="447">
                  <c:v>0.0017361111094942316</c:v>
                </c:pt>
                <c:pt idx="448">
                  <c:v>0.0017361111094942316</c:v>
                </c:pt>
                <c:pt idx="449">
                  <c:v>0.0017361111094942316</c:v>
                </c:pt>
                <c:pt idx="450">
                  <c:v>0.0017361111094942316</c:v>
                </c:pt>
                <c:pt idx="451">
                  <c:v>0.0017361111094942316</c:v>
                </c:pt>
                <c:pt idx="452">
                  <c:v>0.0017361111094942316</c:v>
                </c:pt>
                <c:pt idx="453">
                  <c:v>0.0017361111094942316</c:v>
                </c:pt>
                <c:pt idx="454">
                  <c:v>0.0017361111094942316</c:v>
                </c:pt>
                <c:pt idx="455">
                  <c:v>0.0017361111094942316</c:v>
                </c:pt>
                <c:pt idx="456">
                  <c:v>0.0017361111094942316</c:v>
                </c:pt>
                <c:pt idx="457">
                  <c:v>0.0017361111094942316</c:v>
                </c:pt>
                <c:pt idx="458">
                  <c:v>0.0017361111094942316</c:v>
                </c:pt>
                <c:pt idx="459">
                  <c:v>0.0017361111094942316</c:v>
                </c:pt>
                <c:pt idx="460">
                  <c:v>0.0017361111094942316</c:v>
                </c:pt>
                <c:pt idx="461">
                  <c:v>0.0017361111094942316</c:v>
                </c:pt>
                <c:pt idx="462">
                  <c:v>0.0017361111094942316</c:v>
                </c:pt>
                <c:pt idx="463">
                  <c:v>0.0017361111094942316</c:v>
                </c:pt>
                <c:pt idx="464">
                  <c:v>0.0017361111094942316</c:v>
                </c:pt>
                <c:pt idx="465">
                  <c:v>0.0017361111094942316</c:v>
                </c:pt>
                <c:pt idx="466">
                  <c:v>0.0017361111094942316</c:v>
                </c:pt>
                <c:pt idx="467">
                  <c:v>0.0017361111094942316</c:v>
                </c:pt>
                <c:pt idx="468">
                  <c:v>0.0017361111094942316</c:v>
                </c:pt>
                <c:pt idx="469">
                  <c:v>0.0017361111094942316</c:v>
                </c:pt>
                <c:pt idx="470">
                  <c:v>0.0017361111094942316</c:v>
                </c:pt>
                <c:pt idx="471">
                  <c:v>0.0017361111094942316</c:v>
                </c:pt>
                <c:pt idx="472">
                  <c:v>0.0017361111094942316</c:v>
                </c:pt>
                <c:pt idx="473">
                  <c:v>0.0017361111094942316</c:v>
                </c:pt>
                <c:pt idx="474">
                  <c:v>0.0017361111094942316</c:v>
                </c:pt>
                <c:pt idx="475">
                  <c:v>0.0017361111094942316</c:v>
                </c:pt>
                <c:pt idx="476">
                  <c:v>0.0017361111094942316</c:v>
                </c:pt>
                <c:pt idx="477">
                  <c:v>0.0017361111094942316</c:v>
                </c:pt>
                <c:pt idx="478">
                  <c:v>0.0017361111094942316</c:v>
                </c:pt>
                <c:pt idx="479">
                  <c:v>0.0017361111094942316</c:v>
                </c:pt>
                <c:pt idx="480">
                  <c:v>0.0017361111094942316</c:v>
                </c:pt>
                <c:pt idx="481">
                  <c:v>0.0017361111094942316</c:v>
                </c:pt>
                <c:pt idx="482">
                  <c:v>0.0017361111094942316</c:v>
                </c:pt>
                <c:pt idx="483">
                  <c:v>0.0017361111094942316</c:v>
                </c:pt>
                <c:pt idx="484">
                  <c:v>0.0017361111094942316</c:v>
                </c:pt>
                <c:pt idx="485">
                  <c:v>0.0017361111094942316</c:v>
                </c:pt>
                <c:pt idx="486">
                  <c:v>0.0017361111094942316</c:v>
                </c:pt>
                <c:pt idx="487">
                  <c:v>0.0017361111094942316</c:v>
                </c:pt>
                <c:pt idx="488">
                  <c:v>0.0017361111094942316</c:v>
                </c:pt>
                <c:pt idx="489">
                  <c:v>0.0017361111094942316</c:v>
                </c:pt>
                <c:pt idx="490">
                  <c:v>0.0017361111094942316</c:v>
                </c:pt>
                <c:pt idx="491">
                  <c:v>0.0017361111094942316</c:v>
                </c:pt>
                <c:pt idx="492">
                  <c:v>0.0017361111094942316</c:v>
                </c:pt>
                <c:pt idx="493">
                  <c:v>0.0017361111094942316</c:v>
                </c:pt>
                <c:pt idx="494">
                  <c:v>0.0017361111094942316</c:v>
                </c:pt>
                <c:pt idx="495">
                  <c:v>0.0017361111094942316</c:v>
                </c:pt>
                <c:pt idx="496">
                  <c:v>0.0017361111094942316</c:v>
                </c:pt>
                <c:pt idx="497">
                  <c:v>0.0017361111094942316</c:v>
                </c:pt>
                <c:pt idx="498">
                  <c:v>0.0017361111094942316</c:v>
                </c:pt>
                <c:pt idx="499">
                  <c:v>0.0017361111094942316</c:v>
                </c:pt>
                <c:pt idx="500">
                  <c:v>0.0017361111094942316</c:v>
                </c:pt>
                <c:pt idx="501">
                  <c:v>0.0017361111094942316</c:v>
                </c:pt>
                <c:pt idx="502">
                  <c:v>0.0017361111094942316</c:v>
                </c:pt>
                <c:pt idx="503">
                  <c:v>0.0017361111094942316</c:v>
                </c:pt>
                <c:pt idx="504">
                  <c:v>0.0017361111094942316</c:v>
                </c:pt>
                <c:pt idx="505">
                  <c:v>0.0017361111094942316</c:v>
                </c:pt>
                <c:pt idx="506">
                  <c:v>0.0017361111094942316</c:v>
                </c:pt>
                <c:pt idx="507">
                  <c:v>0.0017361111094942316</c:v>
                </c:pt>
                <c:pt idx="508">
                  <c:v>0.0017361111094942316</c:v>
                </c:pt>
                <c:pt idx="509">
                  <c:v>0.0017361111094942316</c:v>
                </c:pt>
                <c:pt idx="510">
                  <c:v>0.0017361111094942316</c:v>
                </c:pt>
                <c:pt idx="511">
                  <c:v>0.0017361111094942316</c:v>
                </c:pt>
                <c:pt idx="512">
                  <c:v>0.0017361111094942316</c:v>
                </c:pt>
                <c:pt idx="513">
                  <c:v>0.0017361111094942316</c:v>
                </c:pt>
                <c:pt idx="514">
                  <c:v>0.0017361111094942316</c:v>
                </c:pt>
                <c:pt idx="515">
                  <c:v>0.0017361111094942316</c:v>
                </c:pt>
                <c:pt idx="516">
                  <c:v>0.0017361111094942316</c:v>
                </c:pt>
                <c:pt idx="517">
                  <c:v>0.0017361111094942316</c:v>
                </c:pt>
                <c:pt idx="518">
                  <c:v>0.0017361111094942316</c:v>
                </c:pt>
                <c:pt idx="519">
                  <c:v>0.0017361111094942316</c:v>
                </c:pt>
                <c:pt idx="520">
                  <c:v>0.0017361111094942316</c:v>
                </c:pt>
                <c:pt idx="521">
                  <c:v>0.0017361111094942316</c:v>
                </c:pt>
                <c:pt idx="522">
                  <c:v>0.0017361111094942316</c:v>
                </c:pt>
                <c:pt idx="523">
                  <c:v>0.0017361111094942316</c:v>
                </c:pt>
                <c:pt idx="524">
                  <c:v>0.0017361111094942316</c:v>
                </c:pt>
                <c:pt idx="525">
                  <c:v>0.0017361111094942316</c:v>
                </c:pt>
                <c:pt idx="526">
                  <c:v>0.0017361111094942316</c:v>
                </c:pt>
                <c:pt idx="527">
                  <c:v>0.0017361111094942316</c:v>
                </c:pt>
                <c:pt idx="528">
                  <c:v>0.0017361111094942316</c:v>
                </c:pt>
                <c:pt idx="529">
                  <c:v>0.0017361111094942316</c:v>
                </c:pt>
                <c:pt idx="530">
                  <c:v>0.0017361111094942316</c:v>
                </c:pt>
                <c:pt idx="531">
                  <c:v>0.0017361111094942316</c:v>
                </c:pt>
                <c:pt idx="532">
                  <c:v>0.0017361111094942316</c:v>
                </c:pt>
                <c:pt idx="533">
                  <c:v>0.0017361111094942316</c:v>
                </c:pt>
                <c:pt idx="534">
                  <c:v>0.0017361111094942316</c:v>
                </c:pt>
                <c:pt idx="535">
                  <c:v>0.0017361111094942316</c:v>
                </c:pt>
                <c:pt idx="536">
                  <c:v>0.0017361111094942316</c:v>
                </c:pt>
                <c:pt idx="537">
                  <c:v>0.0017361111094942316</c:v>
                </c:pt>
                <c:pt idx="538">
                  <c:v>0.0017361111094942316</c:v>
                </c:pt>
                <c:pt idx="539">
                  <c:v>0.0017361111094942316</c:v>
                </c:pt>
                <c:pt idx="540">
                  <c:v>0.0017361111094942316</c:v>
                </c:pt>
                <c:pt idx="541">
                  <c:v>0.0017361111094942316</c:v>
                </c:pt>
                <c:pt idx="542">
                  <c:v>0.0017361111094942316</c:v>
                </c:pt>
                <c:pt idx="543">
                  <c:v>0.0017361111094942316</c:v>
                </c:pt>
                <c:pt idx="544">
                  <c:v>0.0017361111094942316</c:v>
                </c:pt>
                <c:pt idx="545">
                  <c:v>0.0017361111094942316</c:v>
                </c:pt>
                <c:pt idx="546">
                  <c:v>0.0017361111094942316</c:v>
                </c:pt>
                <c:pt idx="547">
                  <c:v>0.0017361111094942316</c:v>
                </c:pt>
                <c:pt idx="548">
                  <c:v>0.0017361111094942316</c:v>
                </c:pt>
                <c:pt idx="549">
                  <c:v>0.0017361111094942316</c:v>
                </c:pt>
                <c:pt idx="550">
                  <c:v>0.0017361111094942316</c:v>
                </c:pt>
                <c:pt idx="551">
                  <c:v>0.0017361111094942316</c:v>
                </c:pt>
                <c:pt idx="552">
                  <c:v>0.0017361111094942316</c:v>
                </c:pt>
                <c:pt idx="553">
                  <c:v>0.0017361111094942316</c:v>
                </c:pt>
                <c:pt idx="554">
                  <c:v>0.0017361111094942316</c:v>
                </c:pt>
                <c:pt idx="555">
                  <c:v>0.0017361111094942316</c:v>
                </c:pt>
                <c:pt idx="556">
                  <c:v>0.0017361111094942316</c:v>
                </c:pt>
                <c:pt idx="557">
                  <c:v>0.0017361111094942316</c:v>
                </c:pt>
                <c:pt idx="558">
                  <c:v>0.0017361111094942316</c:v>
                </c:pt>
                <c:pt idx="559">
                  <c:v>0.0017361111094942316</c:v>
                </c:pt>
                <c:pt idx="560">
                  <c:v>0.0017361111094942316</c:v>
                </c:pt>
                <c:pt idx="561">
                  <c:v>0.0017361111094942316</c:v>
                </c:pt>
                <c:pt idx="562">
                  <c:v>0.0017361111094942316</c:v>
                </c:pt>
                <c:pt idx="563">
                  <c:v>0.0017361111094942316</c:v>
                </c:pt>
                <c:pt idx="564">
                  <c:v>0.0017361111094942316</c:v>
                </c:pt>
                <c:pt idx="565">
                  <c:v>0.0017361111094942316</c:v>
                </c:pt>
                <c:pt idx="566">
                  <c:v>0.0017361111094942316</c:v>
                </c:pt>
                <c:pt idx="567">
                  <c:v>0.0017361111094942316</c:v>
                </c:pt>
                <c:pt idx="568">
                  <c:v>0.0017361111094942316</c:v>
                </c:pt>
                <c:pt idx="569">
                  <c:v>0.0017361111094942316</c:v>
                </c:pt>
                <c:pt idx="570">
                  <c:v>0.0017361111094942316</c:v>
                </c:pt>
                <c:pt idx="571">
                  <c:v>0.0017361111094942316</c:v>
                </c:pt>
                <c:pt idx="572">
                  <c:v>0.0017361111094942316</c:v>
                </c:pt>
                <c:pt idx="573">
                  <c:v>0.0017361111094942316</c:v>
                </c:pt>
                <c:pt idx="574">
                  <c:v>0.0017361111094942316</c:v>
                </c:pt>
                <c:pt idx="575">
                  <c:v>0.0017361111094942316</c:v>
                </c:pt>
                <c:pt idx="576">
                  <c:v>0.0017361111094942316</c:v>
                </c:pt>
                <c:pt idx="577">
                  <c:v>0.0017361111094942316</c:v>
                </c:pt>
                <c:pt idx="578">
                  <c:v>0.0017361111094942316</c:v>
                </c:pt>
                <c:pt idx="579">
                  <c:v>0.0017361111094942316</c:v>
                </c:pt>
                <c:pt idx="580">
                  <c:v>0.0017361111094942316</c:v>
                </c:pt>
                <c:pt idx="581">
                  <c:v>0.0017361111094942316</c:v>
                </c:pt>
                <c:pt idx="582">
                  <c:v>0.0017361111094942316</c:v>
                </c:pt>
                <c:pt idx="583">
                  <c:v>0.0017361111094942316</c:v>
                </c:pt>
                <c:pt idx="584">
                  <c:v>0.0017361111094942316</c:v>
                </c:pt>
                <c:pt idx="585">
                  <c:v>0.0017361111094942316</c:v>
                </c:pt>
                <c:pt idx="586">
                  <c:v>0.0017361111094942316</c:v>
                </c:pt>
                <c:pt idx="587">
                  <c:v>0.0017361111094942316</c:v>
                </c:pt>
                <c:pt idx="588">
                  <c:v>0.0017361111094942316</c:v>
                </c:pt>
                <c:pt idx="589">
                  <c:v>0.0017361111094942316</c:v>
                </c:pt>
                <c:pt idx="590">
                  <c:v>0.0017361111094942316</c:v>
                </c:pt>
                <c:pt idx="591">
                  <c:v>0.0017361111094942316</c:v>
                </c:pt>
                <c:pt idx="592">
                  <c:v>0.0017361111094942316</c:v>
                </c:pt>
                <c:pt idx="593">
                  <c:v>0.0017361111094942316</c:v>
                </c:pt>
                <c:pt idx="594">
                  <c:v>0.0017361111094942316</c:v>
                </c:pt>
                <c:pt idx="595">
                  <c:v>0.0017361111094942316</c:v>
                </c:pt>
                <c:pt idx="596">
                  <c:v>0.0017361111094942316</c:v>
                </c:pt>
                <c:pt idx="597">
                  <c:v>0.0017361111094942316</c:v>
                </c:pt>
                <c:pt idx="598">
                  <c:v>0.0017361111094942316</c:v>
                </c:pt>
                <c:pt idx="599">
                  <c:v>0.0017361111094942316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0.9351585014409223</c:v>
                </c:pt>
                <c:pt idx="2">
                  <c:v>0.9221902017291069</c:v>
                </c:pt>
                <c:pt idx="3">
                  <c:v>0.9063400576368876</c:v>
                </c:pt>
                <c:pt idx="4">
                  <c:v>0.8933717579250723</c:v>
                </c:pt>
                <c:pt idx="5">
                  <c:v>0.8789625360230546</c:v>
                </c:pt>
                <c:pt idx="6">
                  <c:v>0.8674351585014408</c:v>
                </c:pt>
                <c:pt idx="7">
                  <c:v>0.8602305475504323</c:v>
                </c:pt>
                <c:pt idx="8">
                  <c:v>0.8472622478386169</c:v>
                </c:pt>
                <c:pt idx="9">
                  <c:v>0.835734870317003</c:v>
                </c:pt>
                <c:pt idx="10">
                  <c:v>0.8242074927953892</c:v>
                </c:pt>
                <c:pt idx="11">
                  <c:v>0.8097982708933715</c:v>
                </c:pt>
                <c:pt idx="12">
                  <c:v>0.7982708933717584</c:v>
                </c:pt>
                <c:pt idx="13">
                  <c:v>0.7896253602305476</c:v>
                </c:pt>
                <c:pt idx="14">
                  <c:v>0.7780979827089338</c:v>
                </c:pt>
                <c:pt idx="15">
                  <c:v>0.7636887608069162</c:v>
                </c:pt>
                <c:pt idx="16">
                  <c:v>0.7564841498559077</c:v>
                </c:pt>
                <c:pt idx="17">
                  <c:v>0.7492795389048992</c:v>
                </c:pt>
                <c:pt idx="18">
                  <c:v>0.7377521613832854</c:v>
                </c:pt>
                <c:pt idx="19">
                  <c:v>0.7319884726224785</c:v>
                </c:pt>
                <c:pt idx="20">
                  <c:v>0.7175792507204615</c:v>
                </c:pt>
                <c:pt idx="21">
                  <c:v>0.7089337175792507</c:v>
                </c:pt>
                <c:pt idx="22">
                  <c:v>0.6988472622478384</c:v>
                </c:pt>
                <c:pt idx="23">
                  <c:v>0.69164265129683</c:v>
                </c:pt>
                <c:pt idx="24">
                  <c:v>0.6815561959654184</c:v>
                </c:pt>
                <c:pt idx="25">
                  <c:v>0.6700288184438039</c:v>
                </c:pt>
                <c:pt idx="26">
                  <c:v>0.6628242074927954</c:v>
                </c:pt>
                <c:pt idx="27">
                  <c:v>0.6541786743515853</c:v>
                </c:pt>
                <c:pt idx="28">
                  <c:v>0.6412103746397693</c:v>
                </c:pt>
                <c:pt idx="29">
                  <c:v>0.6340057636887608</c:v>
                </c:pt>
                <c:pt idx="30">
                  <c:v>0.6239193083573491</c:v>
                </c:pt>
                <c:pt idx="31">
                  <c:v>0.61671469740634</c:v>
                </c:pt>
                <c:pt idx="32">
                  <c:v>0.6109510086455331</c:v>
                </c:pt>
                <c:pt idx="33">
                  <c:v>0.6008645533141208</c:v>
                </c:pt>
                <c:pt idx="34">
                  <c:v>0.5893371757925077</c:v>
                </c:pt>
                <c:pt idx="35">
                  <c:v>0.5821325648414984</c:v>
                </c:pt>
                <c:pt idx="36">
                  <c:v>0.5763688760806915</c:v>
                </c:pt>
                <c:pt idx="37">
                  <c:v>0.5706051873198846</c:v>
                </c:pt>
                <c:pt idx="38">
                  <c:v>0.5590778097982714</c:v>
                </c:pt>
                <c:pt idx="39">
                  <c:v>0.5533141210374639</c:v>
                </c:pt>
                <c:pt idx="40">
                  <c:v>0.5432276657060516</c:v>
                </c:pt>
                <c:pt idx="41">
                  <c:v>0.54178674351585</c:v>
                </c:pt>
                <c:pt idx="42">
                  <c:v>0.527377521613833</c:v>
                </c:pt>
                <c:pt idx="43">
                  <c:v>0.5244956772334293</c:v>
                </c:pt>
                <c:pt idx="44">
                  <c:v>0.514409221902017</c:v>
                </c:pt>
                <c:pt idx="45">
                  <c:v>0.5043227665706054</c:v>
                </c:pt>
                <c:pt idx="46">
                  <c:v>0.5014409221902022</c:v>
                </c:pt>
                <c:pt idx="47">
                  <c:v>0.4985590778097984</c:v>
                </c:pt>
                <c:pt idx="48">
                  <c:v>0.4913544668587893</c:v>
                </c:pt>
                <c:pt idx="49">
                  <c:v>0.4855907780979824</c:v>
                </c:pt>
                <c:pt idx="50">
                  <c:v>0.4798270893371761</c:v>
                </c:pt>
                <c:pt idx="51">
                  <c:v>0.46829971181556224</c:v>
                </c:pt>
                <c:pt idx="52">
                  <c:v>0.4668587896253607</c:v>
                </c:pt>
                <c:pt idx="53">
                  <c:v>0.45533141210374617</c:v>
                </c:pt>
                <c:pt idx="54">
                  <c:v>0.45244956772334305</c:v>
                </c:pt>
                <c:pt idx="55">
                  <c:v>0.44524495677233455</c:v>
                </c:pt>
                <c:pt idx="56">
                  <c:v>0.44380403458213297</c:v>
                </c:pt>
                <c:pt idx="57">
                  <c:v>0.4351585014409223</c:v>
                </c:pt>
                <c:pt idx="58">
                  <c:v>0.4265129682997116</c:v>
                </c:pt>
                <c:pt idx="59">
                  <c:v>0.42363112391930846</c:v>
                </c:pt>
                <c:pt idx="60">
                  <c:v>0.4178674351585015</c:v>
                </c:pt>
                <c:pt idx="61">
                  <c:v>0.410662824207493</c:v>
                </c:pt>
                <c:pt idx="62">
                  <c:v>0.4005763688760808</c:v>
                </c:pt>
                <c:pt idx="63">
                  <c:v>0.397694524495677</c:v>
                </c:pt>
                <c:pt idx="64">
                  <c:v>0.39193083573487003</c:v>
                </c:pt>
                <c:pt idx="65">
                  <c:v>0.3861671469740638</c:v>
                </c:pt>
                <c:pt idx="66">
                  <c:v>0.3760806916426515</c:v>
                </c:pt>
                <c:pt idx="67">
                  <c:v>0.3746397694524499</c:v>
                </c:pt>
                <c:pt idx="68">
                  <c:v>0.36887608069164235</c:v>
                </c:pt>
                <c:pt idx="69">
                  <c:v>0.36311239193083544</c:v>
                </c:pt>
                <c:pt idx="70">
                  <c:v>0.35878962536023074</c:v>
                </c:pt>
                <c:pt idx="71">
                  <c:v>0.35158501440922224</c:v>
                </c:pt>
                <c:pt idx="72">
                  <c:v>0.34582132564841533</c:v>
                </c:pt>
                <c:pt idx="73">
                  <c:v>0.34582132564841533</c:v>
                </c:pt>
                <c:pt idx="74">
                  <c:v>0.33573487031700305</c:v>
                </c:pt>
                <c:pt idx="75">
                  <c:v>0.3314121037463977</c:v>
                </c:pt>
                <c:pt idx="76">
                  <c:v>0.001</c:v>
                </c:pt>
                <c:pt idx="77">
                  <c:v>0.001</c:v>
                </c:pt>
                <c:pt idx="78">
                  <c:v>0.001</c:v>
                </c:pt>
                <c:pt idx="79">
                  <c:v>0.001</c:v>
                </c:pt>
                <c:pt idx="80">
                  <c:v>0.001</c:v>
                </c:pt>
                <c:pt idx="81">
                  <c:v>0.001</c:v>
                </c:pt>
                <c:pt idx="82">
                  <c:v>0.001</c:v>
                </c:pt>
                <c:pt idx="83">
                  <c:v>0.001</c:v>
                </c:pt>
                <c:pt idx="84">
                  <c:v>0.001</c:v>
                </c:pt>
                <c:pt idx="85">
                  <c:v>0.001</c:v>
                </c:pt>
                <c:pt idx="86">
                  <c:v>0.001</c:v>
                </c:pt>
                <c:pt idx="87">
                  <c:v>0.001</c:v>
                </c:pt>
                <c:pt idx="88">
                  <c:v>0.001</c:v>
                </c:pt>
                <c:pt idx="89">
                  <c:v>0.001</c:v>
                </c:pt>
                <c:pt idx="90">
                  <c:v>0.001</c:v>
                </c:pt>
                <c:pt idx="91">
                  <c:v>0.001</c:v>
                </c:pt>
                <c:pt idx="92">
                  <c:v>0.001</c:v>
                </c:pt>
                <c:pt idx="93">
                  <c:v>0.001</c:v>
                </c:pt>
                <c:pt idx="94">
                  <c:v>0.001</c:v>
                </c:pt>
                <c:pt idx="95">
                  <c:v>0.001</c:v>
                </c:pt>
                <c:pt idx="96">
                  <c:v>0.001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  <c:pt idx="500">
                  <c:v>0.001</c:v>
                </c:pt>
                <c:pt idx="501">
                  <c:v>0.001</c:v>
                </c:pt>
                <c:pt idx="502">
                  <c:v>0.001</c:v>
                </c:pt>
                <c:pt idx="503">
                  <c:v>0.001</c:v>
                </c:pt>
                <c:pt idx="504">
                  <c:v>0.001</c:v>
                </c:pt>
                <c:pt idx="505">
                  <c:v>0.001</c:v>
                </c:pt>
                <c:pt idx="506">
                  <c:v>0.001</c:v>
                </c:pt>
                <c:pt idx="507">
                  <c:v>0.001</c:v>
                </c:pt>
                <c:pt idx="508">
                  <c:v>0.001</c:v>
                </c:pt>
                <c:pt idx="509">
                  <c:v>0.001</c:v>
                </c:pt>
                <c:pt idx="510">
                  <c:v>0.001</c:v>
                </c:pt>
                <c:pt idx="511">
                  <c:v>0.001</c:v>
                </c:pt>
                <c:pt idx="512">
                  <c:v>0.001</c:v>
                </c:pt>
                <c:pt idx="513">
                  <c:v>0.001</c:v>
                </c:pt>
                <c:pt idx="514">
                  <c:v>0.001</c:v>
                </c:pt>
                <c:pt idx="515">
                  <c:v>0.001</c:v>
                </c:pt>
                <c:pt idx="516">
                  <c:v>0.001</c:v>
                </c:pt>
                <c:pt idx="517">
                  <c:v>0.001</c:v>
                </c:pt>
                <c:pt idx="518">
                  <c:v>0.001</c:v>
                </c:pt>
                <c:pt idx="519">
                  <c:v>0.001</c:v>
                </c:pt>
                <c:pt idx="520">
                  <c:v>0.001</c:v>
                </c:pt>
                <c:pt idx="521">
                  <c:v>0.001</c:v>
                </c:pt>
                <c:pt idx="522">
                  <c:v>0.001</c:v>
                </c:pt>
                <c:pt idx="523">
                  <c:v>0.001</c:v>
                </c:pt>
                <c:pt idx="524">
                  <c:v>0.001</c:v>
                </c:pt>
                <c:pt idx="525">
                  <c:v>0.001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0.001</c:v>
                </c:pt>
                <c:pt idx="530">
                  <c:v>0.001</c:v>
                </c:pt>
                <c:pt idx="531">
                  <c:v>0.001</c:v>
                </c:pt>
                <c:pt idx="532">
                  <c:v>0.001</c:v>
                </c:pt>
                <c:pt idx="533">
                  <c:v>0.001</c:v>
                </c:pt>
                <c:pt idx="534">
                  <c:v>0.001</c:v>
                </c:pt>
                <c:pt idx="535">
                  <c:v>0.001</c:v>
                </c:pt>
                <c:pt idx="536">
                  <c:v>0.001</c:v>
                </c:pt>
                <c:pt idx="537">
                  <c:v>0.001</c:v>
                </c:pt>
                <c:pt idx="538">
                  <c:v>0.001</c:v>
                </c:pt>
                <c:pt idx="539">
                  <c:v>0.001</c:v>
                </c:pt>
                <c:pt idx="540">
                  <c:v>0.001</c:v>
                </c:pt>
                <c:pt idx="541">
                  <c:v>0.001</c:v>
                </c:pt>
                <c:pt idx="542">
                  <c:v>0.001</c:v>
                </c:pt>
                <c:pt idx="543">
                  <c:v>0.001</c:v>
                </c:pt>
                <c:pt idx="544">
                  <c:v>0.001</c:v>
                </c:pt>
                <c:pt idx="545">
                  <c:v>0.001</c:v>
                </c:pt>
                <c:pt idx="546">
                  <c:v>0.001</c:v>
                </c:pt>
                <c:pt idx="547">
                  <c:v>0.001</c:v>
                </c:pt>
                <c:pt idx="548">
                  <c:v>0.001</c:v>
                </c:pt>
                <c:pt idx="549">
                  <c:v>0.001</c:v>
                </c:pt>
                <c:pt idx="550">
                  <c:v>0.001</c:v>
                </c:pt>
                <c:pt idx="551">
                  <c:v>0.001</c:v>
                </c:pt>
                <c:pt idx="552">
                  <c:v>0.001</c:v>
                </c:pt>
                <c:pt idx="553">
                  <c:v>0.001</c:v>
                </c:pt>
                <c:pt idx="554">
                  <c:v>0.001</c:v>
                </c:pt>
                <c:pt idx="555">
                  <c:v>0.001</c:v>
                </c:pt>
                <c:pt idx="556">
                  <c:v>0.001</c:v>
                </c:pt>
                <c:pt idx="557">
                  <c:v>0.001</c:v>
                </c:pt>
                <c:pt idx="558">
                  <c:v>0.001</c:v>
                </c:pt>
                <c:pt idx="559">
                  <c:v>0.001</c:v>
                </c:pt>
                <c:pt idx="560">
                  <c:v>0.001</c:v>
                </c:pt>
                <c:pt idx="561">
                  <c:v>0.001</c:v>
                </c:pt>
                <c:pt idx="562">
                  <c:v>0.001</c:v>
                </c:pt>
                <c:pt idx="563">
                  <c:v>0.001</c:v>
                </c:pt>
                <c:pt idx="564">
                  <c:v>0.001</c:v>
                </c:pt>
                <c:pt idx="565">
                  <c:v>0.001</c:v>
                </c:pt>
                <c:pt idx="566">
                  <c:v>0.001</c:v>
                </c:pt>
                <c:pt idx="567">
                  <c:v>0.001</c:v>
                </c:pt>
                <c:pt idx="568">
                  <c:v>0.001</c:v>
                </c:pt>
                <c:pt idx="569">
                  <c:v>0.001</c:v>
                </c:pt>
                <c:pt idx="570">
                  <c:v>0.001</c:v>
                </c:pt>
                <c:pt idx="571">
                  <c:v>0.001</c:v>
                </c:pt>
                <c:pt idx="572">
                  <c:v>0.001</c:v>
                </c:pt>
                <c:pt idx="573">
                  <c:v>0.001</c:v>
                </c:pt>
                <c:pt idx="574">
                  <c:v>0.001</c:v>
                </c:pt>
                <c:pt idx="575">
                  <c:v>0.001</c:v>
                </c:pt>
                <c:pt idx="576">
                  <c:v>0.001</c:v>
                </c:pt>
                <c:pt idx="577">
                  <c:v>0.001</c:v>
                </c:pt>
                <c:pt idx="578">
                  <c:v>0.001</c:v>
                </c:pt>
                <c:pt idx="579">
                  <c:v>0.001</c:v>
                </c:pt>
                <c:pt idx="580">
                  <c:v>0.001</c:v>
                </c:pt>
                <c:pt idx="581">
                  <c:v>0.001</c:v>
                </c:pt>
                <c:pt idx="582">
                  <c:v>0.001</c:v>
                </c:pt>
                <c:pt idx="583">
                  <c:v>0.001</c:v>
                </c:pt>
                <c:pt idx="584">
                  <c:v>0.001</c:v>
                </c:pt>
                <c:pt idx="585">
                  <c:v>0.001</c:v>
                </c:pt>
                <c:pt idx="586">
                  <c:v>0.001</c:v>
                </c:pt>
                <c:pt idx="587">
                  <c:v>0.001</c:v>
                </c:pt>
                <c:pt idx="588">
                  <c:v>0.001</c:v>
                </c:pt>
                <c:pt idx="589">
                  <c:v>0.001</c:v>
                </c:pt>
                <c:pt idx="590">
                  <c:v>0.001</c:v>
                </c:pt>
                <c:pt idx="591">
                  <c:v>0.001</c:v>
                </c:pt>
                <c:pt idx="592">
                  <c:v>0.001</c:v>
                </c:pt>
                <c:pt idx="593">
                  <c:v>0.001</c:v>
                </c:pt>
                <c:pt idx="594">
                  <c:v>0.001</c:v>
                </c:pt>
                <c:pt idx="595">
                  <c:v>0.001</c:v>
                </c:pt>
                <c:pt idx="596">
                  <c:v>0.001</c:v>
                </c:pt>
                <c:pt idx="597">
                  <c:v>0.001</c:v>
                </c:pt>
                <c:pt idx="598">
                  <c:v>0.001</c:v>
                </c:pt>
                <c:pt idx="5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COMPUTATION!$B$34:$B$35</c:f>
              <c:strCache>
                <c:ptCount val="2"/>
                <c:pt idx="0">
                  <c:v>0.00023</c:v>
                </c:pt>
                <c:pt idx="1">
                  <c:v>0.001679</c:v>
                </c:pt>
              </c:strCache>
            </c:strRef>
          </c:xVal>
          <c:yVal>
            <c:numRef>
              <c:f>COMPUTATION!$C$34:$C$35</c:f>
              <c:numCache>
                <c:ptCount val="2"/>
                <c:pt idx="0">
                  <c:v>0.8147042840208396</c:v>
                </c:pt>
                <c:pt idx="1">
                  <c:v>0.34434993076333853</c:v>
                </c:pt>
              </c:numCache>
            </c:numRef>
          </c:yVal>
          <c:smooth val="0"/>
        </c:ser>
        <c:axId val="52357145"/>
        <c:axId val="1452258"/>
      </c:scatterChart>
      <c:val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Minute:Second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:ss" sourceLinked="0"/>
        <c:majorTickMark val="in"/>
        <c:minorTickMark val="in"/>
        <c:tickLblPos val="nextTo"/>
        <c:crossAx val="1452258"/>
        <c:crossesAt val="1E-07"/>
        <c:crossBetween val="midCat"/>
        <c:dispUnits/>
      </c:valAx>
      <c:valAx>
        <c:axId val="1452258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5235714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18</xdr:row>
      <xdr:rowOff>19050</xdr:rowOff>
    </xdr:from>
    <xdr:to>
      <xdr:col>13</xdr:col>
      <xdr:colOff>352425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5562600" y="3067050"/>
        <a:ext cx="3486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886450" y="0"/>
        <a:ext cx="0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graphicFrame>
      <xdr:nvGraphicFramePr>
        <xdr:cNvPr id="2" name="Chart 41"/>
        <xdr:cNvGraphicFramePr/>
      </xdr:nvGraphicFramePr>
      <xdr:xfrm>
        <a:off x="2847975" y="2762250"/>
        <a:ext cx="29527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3" name="Group 77"/>
        <xdr:cNvGrpSpPr>
          <a:grpSpLocks/>
        </xdr:cNvGrpSpPr>
      </xdr:nvGrpSpPr>
      <xdr:grpSpPr>
        <a:xfrm>
          <a:off x="3362325" y="1019175"/>
          <a:ext cx="2143125" cy="1771650"/>
          <a:chOff x="323" y="107"/>
          <a:chExt cx="225" cy="186"/>
        </a:xfrm>
        <a:solidFill>
          <a:srgbClr val="FFFFFF"/>
        </a:solidFill>
      </xdr:grpSpPr>
      <xdr:sp>
        <xdr:nvSpPr>
          <xdr:cNvPr id="4" name="Rectangle 1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424242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24"/>
          <xdr:cNvSpPr txBox="1">
            <a:spLocks noChangeArrowheads="1"/>
          </xdr:cNvSpPr>
        </xdr:nvSpPr>
        <xdr:spPr>
          <a:xfrm>
            <a:off x="400" y="263"/>
            <a:ext cx="83" cy="17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10" name="Group 42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11" name="Rectangle 12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5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7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8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9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0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14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5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6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7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2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3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4" name="Group 52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5" name="Line 22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7" name="Line 29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46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30" name="Line 38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9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36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7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" name="Group 50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6" name="Line 48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49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9" name="Line 54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41" name="Line 56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7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4" name="Text 61"/>
        <xdr:cNvSpPr txBox="1">
          <a:spLocks noChangeArrowheads="1"/>
        </xdr:cNvSpPr>
      </xdr:nvSpPr>
      <xdr:spPr>
        <a:xfrm>
          <a:off x="9525" y="7677150"/>
          <a:ext cx="5810250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Slug test was conducted in Suomenniemi aquifer, south-eastern Finland, which is mostly medium and fine sand.  This work resulted from an investigation on road salting with non-corrosive potassium formate by the Finnish Environmental Institute (Héllsten et al. 2003).
Thanks to Hannu Etelämäki for identifying bugs in the unit conversion.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0</xdr:rowOff>
    </xdr:from>
    <xdr:to>
      <xdr:col>2</xdr:col>
      <xdr:colOff>390525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764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0</xdr:rowOff>
    </xdr:from>
    <xdr:to>
      <xdr:col>4</xdr:col>
      <xdr:colOff>323850</xdr:colOff>
      <xdr:row>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574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10</xdr:row>
      <xdr:rowOff>95250</xdr:rowOff>
    </xdr:from>
    <xdr:to>
      <xdr:col>19</xdr:col>
      <xdr:colOff>438150</xdr:colOff>
      <xdr:row>24</xdr:row>
      <xdr:rowOff>104775</xdr:rowOff>
    </xdr:to>
    <xdr:grpSp>
      <xdr:nvGrpSpPr>
        <xdr:cNvPr id="4" name="Group 25"/>
        <xdr:cNvGrpSpPr>
          <a:grpSpLocks/>
        </xdr:cNvGrpSpPr>
      </xdr:nvGrpSpPr>
      <xdr:grpSpPr>
        <a:xfrm>
          <a:off x="6581775" y="1981200"/>
          <a:ext cx="3095625" cy="2276475"/>
          <a:chOff x="466" y="172"/>
          <a:chExt cx="325" cy="239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66" y="172"/>
            <a:ext cx="324" cy="2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6"/>
          <xdr:cNvSpPr>
            <a:spLocks/>
          </xdr:cNvSpPr>
        </xdr:nvSpPr>
        <xdr:spPr>
          <a:xfrm>
            <a:off x="495" y="179"/>
            <a:ext cx="272" cy="100"/>
          </a:xfrm>
          <a:custGeom>
            <a:pathLst>
              <a:path h="16384" w="16384">
                <a:moveTo>
                  <a:pt x="0" y="0"/>
                </a:moveTo>
                <a:lnTo>
                  <a:pt x="323" y="1409"/>
                </a:lnTo>
                <a:lnTo>
                  <a:pt x="700" y="2642"/>
                </a:lnTo>
                <a:lnTo>
                  <a:pt x="1078" y="4052"/>
                </a:lnTo>
                <a:lnTo>
                  <a:pt x="1402" y="5285"/>
                </a:lnTo>
                <a:lnTo>
                  <a:pt x="1832" y="6518"/>
                </a:lnTo>
                <a:lnTo>
                  <a:pt x="2209" y="7751"/>
                </a:lnTo>
                <a:lnTo>
                  <a:pt x="2695" y="8809"/>
                </a:lnTo>
                <a:lnTo>
                  <a:pt x="2911" y="9337"/>
                </a:lnTo>
                <a:lnTo>
                  <a:pt x="3179" y="9689"/>
                </a:lnTo>
                <a:lnTo>
                  <a:pt x="3665" y="10570"/>
                </a:lnTo>
                <a:lnTo>
                  <a:pt x="4204" y="11451"/>
                </a:lnTo>
                <a:lnTo>
                  <a:pt x="4743" y="12156"/>
                </a:lnTo>
                <a:lnTo>
                  <a:pt x="5390" y="12861"/>
                </a:lnTo>
                <a:lnTo>
                  <a:pt x="5983" y="13389"/>
                </a:lnTo>
                <a:lnTo>
                  <a:pt x="6629" y="13918"/>
                </a:lnTo>
                <a:lnTo>
                  <a:pt x="7383" y="14445"/>
                </a:lnTo>
                <a:lnTo>
                  <a:pt x="8138" y="14798"/>
                </a:lnTo>
                <a:lnTo>
                  <a:pt x="8623" y="14974"/>
                </a:lnTo>
                <a:lnTo>
                  <a:pt x="9108" y="15151"/>
                </a:lnTo>
                <a:lnTo>
                  <a:pt x="9648" y="15327"/>
                </a:lnTo>
                <a:lnTo>
                  <a:pt x="10187" y="15503"/>
                </a:lnTo>
                <a:lnTo>
                  <a:pt x="11372" y="15680"/>
                </a:lnTo>
                <a:lnTo>
                  <a:pt x="12612" y="15855"/>
                </a:lnTo>
                <a:lnTo>
                  <a:pt x="13205" y="16031"/>
                </a:lnTo>
                <a:lnTo>
                  <a:pt x="13797" y="16031"/>
                </a:lnTo>
                <a:lnTo>
                  <a:pt x="14336" y="16207"/>
                </a:lnTo>
                <a:lnTo>
                  <a:pt x="14821" y="16207"/>
                </a:lnTo>
                <a:lnTo>
                  <a:pt x="15306" y="16207"/>
                </a:lnTo>
                <a:lnTo>
                  <a:pt x="15738" y="16207"/>
                </a:lnTo>
                <a:lnTo>
                  <a:pt x="16115" y="16384"/>
                </a:lnTo>
                <a:lnTo>
                  <a:pt x="16384" y="16384"/>
                </a:lnTo>
              </a:path>
            </a:pathLst>
          </a:cu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95" y="283"/>
            <a:ext cx="272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95" y="190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495" y="288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12"/>
          <xdr:cNvSpPr txBox="1">
            <a:spLocks noChangeArrowheads="1"/>
          </xdr:cNvSpPr>
        </xdr:nvSpPr>
        <xdr:spPr>
          <a:xfrm>
            <a:off x="469" y="224"/>
            <a:ext cx="2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1" name="Text 13"/>
          <xdr:cNvSpPr txBox="1">
            <a:spLocks noChangeArrowheads="1"/>
          </xdr:cNvSpPr>
        </xdr:nvSpPr>
        <xdr:spPr>
          <a:xfrm>
            <a:off x="468" y="316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2" name="Text 14"/>
          <xdr:cNvSpPr txBox="1">
            <a:spLocks noChangeArrowheads="1"/>
          </xdr:cNvSpPr>
        </xdr:nvSpPr>
        <xdr:spPr>
          <a:xfrm>
            <a:off x="504" y="228"/>
            <a:ext cx="43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Initial
Water
Level</a:t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584" y="355"/>
            <a:ext cx="65" cy="21"/>
            <a:chOff x="-6500" y="-290426"/>
            <a:chExt cx="22750" cy="189"/>
          </a:xfrm>
          <a:solidFill>
            <a:srgbClr val="FFFFFF"/>
          </a:solidFill>
        </xdr:grpSpPr>
        <xdr:sp>
          <xdr:nvSpPr>
            <xdr:cNvPr id="14" name="Text 15"/>
            <xdr:cNvSpPr txBox="1">
              <a:spLocks noChangeArrowheads="1"/>
            </xdr:cNvSpPr>
          </xdr:nvSpPr>
          <xdr:spPr>
            <a:xfrm>
              <a:off x="-6500" y="-290426"/>
              <a:ext cx="13297" cy="1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TIME</a:t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2998" y="-290345"/>
              <a:ext cx="1325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Text 18"/>
          <xdr:cNvSpPr txBox="1">
            <a:spLocks noChangeArrowheads="1"/>
          </xdr:cNvSpPr>
        </xdr:nvSpPr>
        <xdr:spPr>
          <a:xfrm>
            <a:off x="491" y="383"/>
            <a:ext cx="1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7" name="Text 19"/>
          <xdr:cNvSpPr txBox="1">
            <a:spLocks noChangeArrowheads="1"/>
          </xdr:cNvSpPr>
        </xdr:nvSpPr>
        <xdr:spPr>
          <a:xfrm>
            <a:off x="564" y="188"/>
            <a:ext cx="22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is computed as a positive displacement regardless of whether the slug was inserted or withdrawn.</a:t>
            </a:r>
          </a:p>
        </xdr:txBody>
      </xdr:sp>
      <xdr:sp>
        <xdr:nvSpPr>
          <xdr:cNvPr id="18" name="Drawing 24"/>
          <xdr:cNvSpPr>
            <a:spLocks/>
          </xdr:cNvSpPr>
        </xdr:nvSpPr>
        <xdr:spPr>
          <a:xfrm>
            <a:off x="495" y="290"/>
            <a:ext cx="272" cy="95"/>
          </a:xfrm>
          <a:custGeom>
            <a:pathLst>
              <a:path h="16384" w="16384">
                <a:moveTo>
                  <a:pt x="0" y="16384"/>
                </a:moveTo>
                <a:lnTo>
                  <a:pt x="484" y="14689"/>
                </a:lnTo>
                <a:lnTo>
                  <a:pt x="968" y="13183"/>
                </a:lnTo>
                <a:lnTo>
                  <a:pt x="1572" y="11676"/>
                </a:lnTo>
                <a:lnTo>
                  <a:pt x="1874" y="10734"/>
                </a:lnTo>
                <a:lnTo>
                  <a:pt x="2237" y="9981"/>
                </a:lnTo>
                <a:lnTo>
                  <a:pt x="2600" y="9228"/>
                </a:lnTo>
                <a:lnTo>
                  <a:pt x="3023" y="8474"/>
                </a:lnTo>
                <a:lnTo>
                  <a:pt x="3507" y="7533"/>
                </a:lnTo>
                <a:lnTo>
                  <a:pt x="3991" y="6780"/>
                </a:lnTo>
                <a:lnTo>
                  <a:pt x="4473" y="6026"/>
                </a:lnTo>
                <a:lnTo>
                  <a:pt x="4957" y="5273"/>
                </a:lnTo>
                <a:lnTo>
                  <a:pt x="5381" y="4519"/>
                </a:lnTo>
                <a:lnTo>
                  <a:pt x="5864" y="3955"/>
                </a:lnTo>
                <a:lnTo>
                  <a:pt x="6227" y="3389"/>
                </a:lnTo>
                <a:lnTo>
                  <a:pt x="6590" y="3013"/>
                </a:lnTo>
                <a:lnTo>
                  <a:pt x="6892" y="2637"/>
                </a:lnTo>
                <a:lnTo>
                  <a:pt x="7194" y="2260"/>
                </a:lnTo>
                <a:lnTo>
                  <a:pt x="7496" y="2072"/>
                </a:lnTo>
                <a:lnTo>
                  <a:pt x="7920" y="1883"/>
                </a:lnTo>
                <a:lnTo>
                  <a:pt x="8102" y="1695"/>
                </a:lnTo>
                <a:lnTo>
                  <a:pt x="8404" y="1695"/>
                </a:lnTo>
                <a:lnTo>
                  <a:pt x="8646" y="1506"/>
                </a:lnTo>
                <a:lnTo>
                  <a:pt x="8948" y="1506"/>
                </a:lnTo>
                <a:lnTo>
                  <a:pt x="9673" y="1318"/>
                </a:lnTo>
                <a:lnTo>
                  <a:pt x="10459" y="1130"/>
                </a:lnTo>
                <a:lnTo>
                  <a:pt x="11366" y="942"/>
                </a:lnTo>
                <a:lnTo>
                  <a:pt x="12273" y="754"/>
                </a:lnTo>
                <a:lnTo>
                  <a:pt x="13240" y="565"/>
                </a:lnTo>
                <a:lnTo>
                  <a:pt x="14268" y="376"/>
                </a:lnTo>
                <a:lnTo>
                  <a:pt x="15356" y="188"/>
                </a:ln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8</xdr:row>
      <xdr:rowOff>0</xdr:rowOff>
    </xdr:from>
    <xdr:to>
      <xdr:col>1</xdr:col>
      <xdr:colOff>390525</xdr:colOff>
      <xdr:row>8</xdr:row>
      <xdr:rowOff>142875</xdr:rowOff>
    </xdr:to>
    <xdr:sp>
      <xdr:nvSpPr>
        <xdr:cNvPr id="19" name="Line 33"/>
        <xdr:cNvSpPr>
          <a:spLocks/>
        </xdr:cNvSpPr>
      </xdr:nvSpPr>
      <xdr:spPr>
        <a:xfrm>
          <a:off x="3905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ug_Bouwer-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6" max="6" width="12.421875" style="0" bestFit="1" customWidth="1"/>
    <col min="21" max="21" width="38.140625" style="45" bestFit="1" customWidth="1"/>
  </cols>
  <sheetData>
    <row r="1" spans="2:16" ht="12.75">
      <c r="B1" t="s">
        <v>122</v>
      </c>
      <c r="C1">
        <f>1/12</f>
        <v>0.08333333333333333</v>
      </c>
      <c r="D1" t="s">
        <v>105</v>
      </c>
      <c r="E1">
        <f>1/86400</f>
        <v>1.1574074074074073E-05</v>
      </c>
      <c r="G1" t="s">
        <v>145</v>
      </c>
      <c r="H1">
        <f>231/12^3</f>
        <v>0.13368055555555555</v>
      </c>
      <c r="I1">
        <v>1</v>
      </c>
      <c r="M1">
        <v>5</v>
      </c>
      <c r="N1">
        <v>6</v>
      </c>
      <c r="P1">
        <v>8</v>
      </c>
    </row>
    <row r="2" spans="2:16" ht="12.75">
      <c r="B2" t="s">
        <v>123</v>
      </c>
      <c r="C2">
        <v>1</v>
      </c>
      <c r="D2" t="s">
        <v>104</v>
      </c>
      <c r="E2">
        <f>1/1440</f>
        <v>0.0006944444444444445</v>
      </c>
      <c r="G2" t="s">
        <v>146</v>
      </c>
      <c r="H2">
        <f>1000/30.4^3</f>
        <v>0.03559420104971571</v>
      </c>
      <c r="I2" s="2"/>
      <c r="J2" s="2" t="s">
        <v>49</v>
      </c>
      <c r="K2" s="2"/>
      <c r="L2" s="2"/>
      <c r="M2" s="2"/>
      <c r="N2" s="2"/>
      <c r="O2" s="2"/>
      <c r="P2" s="2"/>
    </row>
    <row r="3" spans="2:19" ht="12.75">
      <c r="B3" t="s">
        <v>124</v>
      </c>
      <c r="C3">
        <f>39.4/12</f>
        <v>3.283333333333333</v>
      </c>
      <c r="D3" t="s">
        <v>103</v>
      </c>
      <c r="E3">
        <f>1/24</f>
        <v>0.041666666666666664</v>
      </c>
      <c r="G3" t="s">
        <v>147</v>
      </c>
      <c r="H3">
        <f>1/12^3</f>
        <v>0.0005787037037037037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1" t="s">
        <v>55</v>
      </c>
      <c r="O3" s="1" t="s">
        <v>56</v>
      </c>
      <c r="P3" s="1" t="s">
        <v>57</v>
      </c>
      <c r="Q3" s="1"/>
      <c r="S3" t="s">
        <v>163</v>
      </c>
    </row>
    <row r="4" spans="2:19" ht="12.75">
      <c r="B4" t="s">
        <v>116</v>
      </c>
      <c r="C4">
        <f>C3/100</f>
        <v>0.03283333333333333</v>
      </c>
      <c r="D4" t="s">
        <v>106</v>
      </c>
      <c r="E4">
        <v>1</v>
      </c>
      <c r="I4">
        <v>0.5</v>
      </c>
      <c r="J4">
        <v>1.738</v>
      </c>
      <c r="K4">
        <v>0.229</v>
      </c>
      <c r="L4">
        <v>0.835</v>
      </c>
      <c r="M4">
        <f aca="true" t="shared" si="0" ref="M4:M16">I5-I4</f>
        <v>0.18913333333333326</v>
      </c>
      <c r="N4">
        <f aca="true" t="shared" si="1" ref="N4:N16">J5-J4</f>
        <v>0</v>
      </c>
      <c r="O4">
        <f aca="true" t="shared" si="2" ref="O4:O16">K5-K4</f>
        <v>0</v>
      </c>
      <c r="P4">
        <f aca="true" t="shared" si="3" ref="P4:P16">L5-L4</f>
        <v>0</v>
      </c>
      <c r="R4">
        <f>LOG(C46)</f>
        <v>1.9030899869919435</v>
      </c>
      <c r="S4">
        <v>0</v>
      </c>
    </row>
    <row r="5" spans="2:19" ht="12.75">
      <c r="B5" t="s">
        <v>117</v>
      </c>
      <c r="C5">
        <f>C4/10</f>
        <v>0.0032833333333333334</v>
      </c>
      <c r="I5">
        <v>0.6891333333333333</v>
      </c>
      <c r="J5">
        <v>1.738</v>
      </c>
      <c r="K5">
        <v>0.229</v>
      </c>
      <c r="L5">
        <v>0.835</v>
      </c>
      <c r="M5">
        <f t="shared" si="0"/>
        <v>0.20200000000000018</v>
      </c>
      <c r="N5">
        <f t="shared" si="1"/>
        <v>0.06400000000000006</v>
      </c>
      <c r="O5">
        <f t="shared" si="2"/>
        <v>0.04000000000000001</v>
      </c>
      <c r="P5">
        <f t="shared" si="3"/>
        <v>0.2550000000000001</v>
      </c>
      <c r="R5">
        <f>R4</f>
        <v>1.9030899869919435</v>
      </c>
      <c r="S5">
        <v>13</v>
      </c>
    </row>
    <row r="6" spans="2:16" ht="12.75">
      <c r="B6" t="s">
        <v>132</v>
      </c>
      <c r="C6">
        <v>2.31</v>
      </c>
      <c r="I6">
        <v>0.8911333333333334</v>
      </c>
      <c r="J6">
        <v>1.802</v>
      </c>
      <c r="K6">
        <v>0.269</v>
      </c>
      <c r="L6">
        <v>1.09</v>
      </c>
      <c r="M6">
        <f t="shared" si="0"/>
        <v>0.09816666666666651</v>
      </c>
      <c r="N6">
        <f t="shared" si="1"/>
        <v>0.06800000000000006</v>
      </c>
      <c r="O6">
        <f t="shared" si="2"/>
        <v>-0.0040000000000000036</v>
      </c>
      <c r="P6">
        <f t="shared" si="3"/>
        <v>0.10199999999999987</v>
      </c>
    </row>
    <row r="7" spans="9:16" ht="12.75">
      <c r="I7">
        <v>0.9893</v>
      </c>
      <c r="J7">
        <v>1.87</v>
      </c>
      <c r="K7">
        <v>0.265</v>
      </c>
      <c r="L7">
        <v>1.192</v>
      </c>
      <c r="M7">
        <f t="shared" si="0"/>
        <v>0.2956333333333335</v>
      </c>
      <c r="N7">
        <f t="shared" si="1"/>
        <v>0.3049999999999997</v>
      </c>
      <c r="O7">
        <f t="shared" si="2"/>
        <v>0.07400000000000001</v>
      </c>
      <c r="P7">
        <f t="shared" si="3"/>
        <v>0.504</v>
      </c>
    </row>
    <row r="8" spans="2:16" ht="13.5" thickBot="1">
      <c r="B8" s="1" t="s">
        <v>125</v>
      </c>
      <c r="C8" t="str">
        <f>CONCATENATE('DEFAULT PROPERTIES and SETTINGS'!D4,"/",'DEFAULT PROPERTIES and SETTINGS'!D5)</f>
        <v>Meter/Second</v>
      </c>
      <c r="I8">
        <v>1.2849333333333335</v>
      </c>
      <c r="J8">
        <v>2.175</v>
      </c>
      <c r="K8">
        <v>0.339</v>
      </c>
      <c r="L8">
        <v>1.696</v>
      </c>
      <c r="M8">
        <f t="shared" si="0"/>
        <v>0.1728666666666665</v>
      </c>
      <c r="N8">
        <f t="shared" si="1"/>
        <v>0.28900000000000015</v>
      </c>
      <c r="O8">
        <f t="shared" si="2"/>
        <v>0.06799999999999995</v>
      </c>
      <c r="P8">
        <f t="shared" si="3"/>
        <v>0.3270000000000002</v>
      </c>
    </row>
    <row r="9" spans="2:16" ht="12.75">
      <c r="B9" t="s">
        <v>126</v>
      </c>
      <c r="C9">
        <f>VLOOKUP('DEFAULT PROPERTIES and SETTINGS'!$D$5,COMPUTATION!$D$1:$E$4,2,0)/VLOOKUP('DEFAULT PROPERTIES and SETTINGS'!D4,COMPUTATION!$B$1:$C$5,2,0)</f>
        <v>3.5250987027636774E-06</v>
      </c>
      <c r="E9" s="91"/>
      <c r="F9" s="100" t="str">
        <f>DATA!C5</f>
        <v>Type:</v>
      </c>
      <c r="G9" s="101" t="str">
        <f>DATA!D5</f>
        <v>Poured</v>
      </c>
      <c r="H9" s="92"/>
      <c r="I9">
        <v>1.4578</v>
      </c>
      <c r="J9">
        <v>2.464</v>
      </c>
      <c r="K9">
        <v>0.407</v>
      </c>
      <c r="L9">
        <v>2.023</v>
      </c>
      <c r="M9">
        <f t="shared" si="0"/>
        <v>0.2277</v>
      </c>
      <c r="N9">
        <f t="shared" si="1"/>
        <v>0.593</v>
      </c>
      <c r="O9">
        <f t="shared" si="2"/>
        <v>0.08300000000000002</v>
      </c>
      <c r="P9">
        <f t="shared" si="3"/>
        <v>0.6749999999999998</v>
      </c>
    </row>
    <row r="10" spans="5:16" ht="12.75">
      <c r="E10" s="93"/>
      <c r="F10" s="99" t="str">
        <f>DATA!C6</f>
        <v>VOLUME</v>
      </c>
      <c r="G10" s="102">
        <f>DATA!D6</f>
        <v>1.5</v>
      </c>
      <c r="H10" s="94" t="str">
        <f>DATA!E6</f>
        <v>Liters</v>
      </c>
      <c r="I10">
        <v>1.6855</v>
      </c>
      <c r="J10">
        <v>3.057</v>
      </c>
      <c r="K10">
        <v>0.49</v>
      </c>
      <c r="L10">
        <v>2.698</v>
      </c>
      <c r="M10">
        <f t="shared" si="0"/>
        <v>0.1418666666666668</v>
      </c>
      <c r="N10">
        <f t="shared" si="1"/>
        <v>0.5470000000000002</v>
      </c>
      <c r="O10">
        <f t="shared" si="2"/>
        <v>0.09499999999999997</v>
      </c>
      <c r="P10">
        <f t="shared" si="3"/>
        <v>0.585</v>
      </c>
    </row>
    <row r="11" spans="1:16" ht="12.75">
      <c r="A11" t="str">
        <f>OUTPUT!A5</f>
        <v>Casing dia. (dc)</v>
      </c>
      <c r="B11">
        <f>OUTPUT!B5</f>
        <v>0.05</v>
      </c>
      <c r="C11" t="str">
        <f>OUTPUT!C5</f>
        <v>Meter</v>
      </c>
      <c r="E11" s="93"/>
      <c r="F11" s="99" t="str">
        <f>DATA!C7</f>
        <v> </v>
      </c>
      <c r="G11" s="102">
        <f>DATA!D7</f>
        <v>0</v>
      </c>
      <c r="H11" s="94">
        <f>DATA!E7</f>
        <v>0</v>
      </c>
      <c r="I11">
        <v>1.8273666666666668</v>
      </c>
      <c r="J11">
        <v>3.604</v>
      </c>
      <c r="K11">
        <v>0.585</v>
      </c>
      <c r="L11">
        <v>3.283</v>
      </c>
      <c r="M11">
        <f t="shared" si="0"/>
        <v>0.1596666666666664</v>
      </c>
      <c r="N11">
        <f t="shared" si="1"/>
        <v>0.7930000000000001</v>
      </c>
      <c r="O11">
        <f t="shared" si="2"/>
        <v>0.15300000000000002</v>
      </c>
      <c r="P11">
        <f t="shared" si="3"/>
        <v>0.8999999999999999</v>
      </c>
    </row>
    <row r="12" spans="1:16" ht="12.75">
      <c r="A12" t="str">
        <f>OUTPUT!A6</f>
        <v>Annulus dia. (dw)</v>
      </c>
      <c r="B12">
        <f>OUTPUT!B6</f>
        <v>0.05</v>
      </c>
      <c r="C12" t="str">
        <f>OUTPUT!C6</f>
        <v>Meter</v>
      </c>
      <c r="E12" s="93"/>
      <c r="F12" s="99" t="s">
        <v>148</v>
      </c>
      <c r="G12" s="102">
        <f>IF(G9=DATA!$AC$34,COMPUTATION!G11*0.5*VLOOKUP(H11,$B$1:$C$6,2,0)/$C$41,1)</f>
        <v>1</v>
      </c>
      <c r="H12" s="94"/>
      <c r="I12">
        <v>1.9870333333333332</v>
      </c>
      <c r="J12">
        <v>4.397</v>
      </c>
      <c r="K12">
        <v>0.738</v>
      </c>
      <c r="L12">
        <v>4.183</v>
      </c>
      <c r="M12">
        <f t="shared" si="0"/>
        <v>0.2837666666666667</v>
      </c>
      <c r="N12">
        <f t="shared" si="1"/>
        <v>1.625</v>
      </c>
      <c r="O12">
        <f t="shared" si="2"/>
        <v>0.365</v>
      </c>
      <c r="P12">
        <f t="shared" si="3"/>
        <v>2.5490000000000004</v>
      </c>
    </row>
    <row r="13" spans="1:16" ht="15.75">
      <c r="A13" t="str">
        <f>OUTPUT!A7</f>
        <v>Screen Length (L)</v>
      </c>
      <c r="B13">
        <f>OUTPUT!B7</f>
        <v>2</v>
      </c>
      <c r="C13" t="str">
        <f>OUTPUT!C7</f>
        <v>Meter</v>
      </c>
      <c r="E13" s="93"/>
      <c r="F13" s="95" t="s">
        <v>149</v>
      </c>
      <c r="G13" s="102">
        <f>IF(F10=DATA!$AD$35,G10*VLOOKUP(H10,$G$1:$H$3,2,0)/C41^2/PI(),$G$10*VLOOKUP($H$10,$B$1:$C$6,2,0))</f>
        <v>2.5223808852035363</v>
      </c>
      <c r="H13" s="94" t="s">
        <v>150</v>
      </c>
      <c r="I13">
        <v>2.2708</v>
      </c>
      <c r="J13">
        <v>6.022</v>
      </c>
      <c r="K13">
        <v>1.103</v>
      </c>
      <c r="L13">
        <v>6.732</v>
      </c>
      <c r="M13">
        <f t="shared" si="0"/>
        <v>0.18733333333333313</v>
      </c>
      <c r="N13">
        <f t="shared" si="1"/>
        <v>1.0469999999999997</v>
      </c>
      <c r="O13">
        <f t="shared" si="2"/>
        <v>0.40700000000000003</v>
      </c>
      <c r="P13">
        <f t="shared" si="3"/>
        <v>1.9430000000000005</v>
      </c>
    </row>
    <row r="14" spans="5:16" ht="15.75">
      <c r="E14" s="93"/>
      <c r="F14" s="95" t="s">
        <v>151</v>
      </c>
      <c r="G14" s="102">
        <f>G13*G12^2</f>
        <v>2.5223808852035363</v>
      </c>
      <c r="H14" s="94" t="s">
        <v>150</v>
      </c>
      <c r="I14">
        <v>2.458133333333333</v>
      </c>
      <c r="J14">
        <v>7.069</v>
      </c>
      <c r="K14">
        <v>1.51</v>
      </c>
      <c r="L14">
        <v>8.675</v>
      </c>
      <c r="M14">
        <f t="shared" si="0"/>
        <v>0.2172333333333336</v>
      </c>
      <c r="N14">
        <f t="shared" si="1"/>
        <v>0.9929999999999994</v>
      </c>
      <c r="O14">
        <f t="shared" si="2"/>
        <v>0.6174999999999999</v>
      </c>
      <c r="P14">
        <f t="shared" si="3"/>
        <v>1.9049999999999994</v>
      </c>
    </row>
    <row r="15" spans="1:16" ht="15.75">
      <c r="A15" t="str">
        <f>OUTPUT!A9</f>
        <v>Depths to:</v>
      </c>
      <c r="E15" s="93"/>
      <c r="F15" s="95" t="s">
        <v>152</v>
      </c>
      <c r="G15" s="103">
        <f>VLOOKUP(H14,$B$1:$C$6,2,0)/VLOOKUP('DEFAULT PROPERTIES and SETTINGS'!$D$4,$B$1:$C$6,2,0)*G14</f>
        <v>0.7682378330569147</v>
      </c>
      <c r="H15" s="94" t="str">
        <f>'DEFAULT PROPERTIES and SETTINGS'!$D$4</f>
        <v>Meter</v>
      </c>
      <c r="I15">
        <v>2.6753666666666667</v>
      </c>
      <c r="J15">
        <v>8.062</v>
      </c>
      <c r="K15">
        <v>2.1275</v>
      </c>
      <c r="L15">
        <v>10.58</v>
      </c>
      <c r="M15">
        <f t="shared" si="0"/>
        <v>0.30523333333333325</v>
      </c>
      <c r="N15">
        <f t="shared" si="1"/>
        <v>1.0940000000000012</v>
      </c>
      <c r="O15">
        <f t="shared" si="2"/>
        <v>0.7210000000000001</v>
      </c>
      <c r="P15">
        <f t="shared" si="3"/>
        <v>1.7400000000000002</v>
      </c>
    </row>
    <row r="16" spans="1:16" ht="13.5" thickBot="1">
      <c r="A16" t="str">
        <f>OUTPUT!A10</f>
        <v>water level (DTW)</v>
      </c>
      <c r="B16">
        <f>OUTPUT!B10</f>
        <v>1.6</v>
      </c>
      <c r="C16" t="str">
        <f>OUTPUT!C10</f>
        <v>Meter</v>
      </c>
      <c r="E16" s="96"/>
      <c r="F16" s="97" t="s">
        <v>153</v>
      </c>
      <c r="G16" s="104">
        <f>ABS(G15-B29)/AVERAGE(G15,B29)</f>
        <v>0.10154002499267194</v>
      </c>
      <c r="H16" s="98"/>
      <c r="I16">
        <v>2.9806</v>
      </c>
      <c r="J16">
        <v>9.156</v>
      </c>
      <c r="K16">
        <v>2.8485</v>
      </c>
      <c r="L16">
        <v>12.32</v>
      </c>
      <c r="M16">
        <f t="shared" si="0"/>
        <v>0.29663333333333375</v>
      </c>
      <c r="N16">
        <f t="shared" si="1"/>
        <v>0.6109999999999989</v>
      </c>
      <c r="O16">
        <f t="shared" si="2"/>
        <v>0.46899999999999986</v>
      </c>
      <c r="P16">
        <f t="shared" si="3"/>
        <v>0.8059999999999992</v>
      </c>
    </row>
    <row r="17" spans="1:12" ht="12.75">
      <c r="A17" t="str">
        <f>OUTPUT!A11</f>
        <v>top of screen (TOS)</v>
      </c>
      <c r="B17">
        <f>OUTPUT!B11</f>
        <v>2.6</v>
      </c>
      <c r="C17" t="str">
        <f>OUTPUT!C11</f>
        <v>Meter</v>
      </c>
      <c r="I17">
        <v>3.2772333333333337</v>
      </c>
      <c r="J17">
        <v>9.767</v>
      </c>
      <c r="K17">
        <v>3.3175</v>
      </c>
      <c r="L17">
        <v>13.126</v>
      </c>
    </row>
    <row r="18" spans="1:3" ht="12.75">
      <c r="A18" t="str">
        <f>OUTPUT!A12</f>
        <v>Base of Aquifer (DTB)</v>
      </c>
      <c r="B18">
        <f>OUTPUT!B12</f>
        <v>4.6</v>
      </c>
      <c r="C18" t="str">
        <f>OUTPUT!C12</f>
        <v>Meter</v>
      </c>
    </row>
    <row r="19" ht="12.75">
      <c r="A19" t="str">
        <f>OUTPUT!A14</f>
        <v>Annular Fill:</v>
      </c>
    </row>
    <row r="20" spans="1:2" ht="12.75">
      <c r="A20" t="str">
        <f>OUTPUT!A15</f>
        <v>across  screen --</v>
      </c>
      <c r="B20" t="str">
        <f>OUTPUT!B15</f>
        <v>Coarse Sand</v>
      </c>
    </row>
    <row r="21" spans="1:2" ht="12.75">
      <c r="A21" t="str">
        <f>OUTPUT!A16</f>
        <v>above screen --</v>
      </c>
      <c r="B21" t="str">
        <f>OUTPUT!B16</f>
        <v>Bentonite</v>
      </c>
    </row>
    <row r="22" spans="1:2" ht="12.75">
      <c r="A22" t="str">
        <f>OUTPUT!A18</f>
        <v>Aquifer Material --</v>
      </c>
      <c r="B22" t="str">
        <f>OUTPUT!B18</f>
        <v>Fine Sand</v>
      </c>
    </row>
    <row r="24" spans="1:3" ht="12.75">
      <c r="A24" t="str">
        <f>OUTPUT!A21</f>
        <v>Lwetted</v>
      </c>
      <c r="B24" s="7">
        <f>IF(B16&gt;B17,B17+B13-B16,B13)</f>
        <v>2</v>
      </c>
      <c r="C24" t="str">
        <f>C16</f>
        <v>Meter</v>
      </c>
    </row>
    <row r="25" spans="1:3" ht="12.75">
      <c r="A25" t="str">
        <f>OUTPUT!A22</f>
        <v>D =</v>
      </c>
      <c r="B25" s="7">
        <f>B18-B16</f>
        <v>2.9999999999999996</v>
      </c>
      <c r="C25" t="str">
        <f>C24</f>
        <v>Meter</v>
      </c>
    </row>
    <row r="26" spans="1:3" ht="12.75">
      <c r="A26" t="str">
        <f>OUTPUT!A23</f>
        <v>H =</v>
      </c>
      <c r="B26" s="7">
        <f>B17+B13-B16</f>
        <v>2.9999999999999996</v>
      </c>
      <c r="C26" t="str">
        <f>C25</f>
        <v>Meter</v>
      </c>
    </row>
    <row r="28" spans="1:3" ht="12.75">
      <c r="A28" t="str">
        <f>DATA!J1</f>
        <v>y0 =</v>
      </c>
      <c r="B28" s="11">
        <f>ABS(DATA!K1)</f>
        <v>0.694</v>
      </c>
      <c r="C28" t="str">
        <f>DATA!L1</f>
        <v>Meter</v>
      </c>
    </row>
    <row r="29" spans="1:3" ht="12.75">
      <c r="A29" t="s">
        <v>137</v>
      </c>
      <c r="B29" s="11">
        <f>VLOOKUP(C28,$B$1:$C$6,2,0)/VLOOKUP('DEFAULT PROPERTIES and SETTINGS'!$D$4,$B$1:$C$6,2,0)*B28</f>
        <v>0.694</v>
      </c>
      <c r="C29" t="str">
        <f>'DEFAULT PROPERTIES and SETTINGS'!$D$4</f>
        <v>Meter</v>
      </c>
    </row>
    <row r="31" spans="1:2" ht="12.75">
      <c r="A31" t="s">
        <v>130</v>
      </c>
      <c r="B31">
        <f>B26/B25</f>
        <v>1</v>
      </c>
    </row>
    <row r="32" ht="12.75">
      <c r="I32" s="19"/>
    </row>
    <row r="33" ht="12.75">
      <c r="I33" s="19"/>
    </row>
    <row r="34" spans="1:9" ht="12.75">
      <c r="A34" s="55" t="s">
        <v>19</v>
      </c>
      <c r="B34" s="66">
        <v>0.00023</v>
      </c>
      <c r="C34" s="55">
        <v>0.8147042840208396</v>
      </c>
      <c r="I34" s="47"/>
    </row>
    <row r="35" spans="2:9" ht="12.75">
      <c r="B35" s="66">
        <v>0.001679</v>
      </c>
      <c r="C35" s="55">
        <v>0.34434993076333853</v>
      </c>
      <c r="I35" s="47"/>
    </row>
    <row r="36" ht="12.75">
      <c r="I36" s="47"/>
    </row>
    <row r="37" spans="2:9" ht="12.75">
      <c r="B37" s="1" t="s">
        <v>23</v>
      </c>
      <c r="C37" s="11">
        <f>VLOOKUP(LOG($C$46),$I$4:$Z$27,6)*(LOG($C$46)-VLOOKUP(LOG($C$46),$I$4:$Z$27,1))/VLOOKUP(LOG($C$46),$I$4:$Z$27,5)+D37</f>
        <v>3.980087221406751</v>
      </c>
      <c r="D37">
        <f>VLOOKUP(LOG($C$46),$I$4:$L$18,2)</f>
        <v>3.604</v>
      </c>
      <c r="I37" s="48"/>
    </row>
    <row r="38" spans="2:9" ht="12.75">
      <c r="B38" s="1" t="s">
        <v>24</v>
      </c>
      <c r="C38" s="11">
        <f>VLOOKUP(LOG($C$46),$I$4:$Z$27,7)*(LOG($C$46)-VLOOKUP(LOG($C$46),$I$4:$Z$27,1))/VLOOKUP(LOG($C$46),$I$4:$Z$27,5)+D38</f>
        <v>0.657561595050735</v>
      </c>
      <c r="D38">
        <f>VLOOKUP(LOG($C$46),$I$4:$L$18,3)</f>
        <v>0.585</v>
      </c>
      <c r="I38" s="19"/>
    </row>
    <row r="39" spans="2:9" ht="12.75">
      <c r="B39" s="1" t="s">
        <v>25</v>
      </c>
      <c r="C39" s="11">
        <f>VLOOKUP(LOG($C$46),$I$4:$Z$27,8)*(LOG($C$46)-VLOOKUP(LOG($C$46),$I$4:$Z$27,1))/VLOOKUP(LOG($C$46),$I$4:$Z$27,5)+D39</f>
        <v>3.7098329120631472</v>
      </c>
      <c r="D39">
        <f>VLOOKUP(LOG($C$46),$I$4:$L$18,4)</f>
        <v>3.283</v>
      </c>
      <c r="I39" s="19"/>
    </row>
    <row r="40" ht="12.75">
      <c r="I40" s="19"/>
    </row>
    <row r="41" spans="2:9" ht="12.75">
      <c r="B41" t="s">
        <v>27</v>
      </c>
      <c r="C41">
        <f>B11*0.5*VLOOKUP(C11,$B$1:$C$5,2,0)</f>
        <v>0.08208333333333334</v>
      </c>
      <c r="D41" t="s">
        <v>28</v>
      </c>
      <c r="I41" s="19"/>
    </row>
    <row r="42" spans="2:4" ht="12.75">
      <c r="B42" t="s">
        <v>29</v>
      </c>
      <c r="C42">
        <f>B12*0.5*VLOOKUP(C12,$B$1:$C$5,2,0)</f>
        <v>0.08208333333333334</v>
      </c>
      <c r="D42" t="s">
        <v>28</v>
      </c>
    </row>
    <row r="43" spans="2:4" ht="12.75">
      <c r="B43" t="str">
        <f>A24</f>
        <v>Lwetted</v>
      </c>
      <c r="C43">
        <f>B24*VLOOKUP(C24,$B$1:$C$5,2,0)</f>
        <v>6.566666666666666</v>
      </c>
      <c r="D43" t="s">
        <v>28</v>
      </c>
    </row>
    <row r="44" spans="2:4" ht="12.75">
      <c r="B44" t="str">
        <f>A25</f>
        <v>D =</v>
      </c>
      <c r="C44">
        <f>B25*VLOOKUP(C25,$B$1:$C$5,2,0)</f>
        <v>9.849999999999998</v>
      </c>
      <c r="D44" t="s">
        <v>28</v>
      </c>
    </row>
    <row r="45" spans="2:4" ht="12.75">
      <c r="B45" t="str">
        <f>A26</f>
        <v>H =</v>
      </c>
      <c r="C45">
        <f>B26*VLOOKUP(C26,$B$1:$C$5,2,0)</f>
        <v>9.849999999999998</v>
      </c>
      <c r="D45" t="s">
        <v>28</v>
      </c>
    </row>
    <row r="46" spans="2:3" ht="12.75">
      <c r="B46" t="str">
        <f>OUTPUT!A24</f>
        <v>L/rw =</v>
      </c>
      <c r="C46" s="11">
        <f>C43/C42</f>
        <v>79.99999999999999</v>
      </c>
    </row>
    <row r="47" spans="2:5" ht="12.75">
      <c r="B47" t="s">
        <v>30</v>
      </c>
      <c r="C47" t="e">
        <f>((1.1/LN(C45/C42))+(C37+C38*D47)/C46)^-1</f>
        <v>#NUM!</v>
      </c>
      <c r="D47" t="e">
        <f>IF(E47&gt;6,6,E47)</f>
        <v>#NUM!</v>
      </c>
      <c r="E47" t="e">
        <f>LN((C44-C45)/C42)</f>
        <v>#NUM!</v>
      </c>
    </row>
    <row r="48" spans="2:3" ht="12.75">
      <c r="B48" t="s">
        <v>31</v>
      </c>
      <c r="C48">
        <f>((1.1/LN(C45/C42))+(C39/C46))^-1</f>
        <v>3.621373510606622</v>
      </c>
    </row>
    <row r="49" spans="2:3" ht="12.75">
      <c r="B49" s="10" t="s">
        <v>32</v>
      </c>
      <c r="C49" s="7">
        <f>IF($B$31&lt;'DEFAULT PROPERTIES and SETTINGS'!$D$1,$C$47,$C$48)</f>
        <v>3.621373510606622</v>
      </c>
    </row>
    <row r="50" spans="2:3" ht="12.75">
      <c r="B50" s="10" t="s">
        <v>33</v>
      </c>
      <c r="C50" s="11">
        <f>EXP(C49)*C42</f>
        <v>3.0690044419847355</v>
      </c>
    </row>
    <row r="51" spans="2:3" ht="12.75">
      <c r="B51" s="10"/>
      <c r="C51" s="11"/>
    </row>
    <row r="52" spans="2:4" ht="15.75">
      <c r="B52" s="10" t="s">
        <v>35</v>
      </c>
      <c r="C52" s="7">
        <f>LOG(COMPUTATION!C34/COMPUTATION!C35)/(COMPUTATION!B35-COMPUTATION!B34)</f>
        <v>258.1090407177363</v>
      </c>
      <c r="D52" s="7" t="s">
        <v>131</v>
      </c>
    </row>
    <row r="54" spans="2:4" ht="15.75">
      <c r="B54" s="41" t="s">
        <v>38</v>
      </c>
      <c r="C54" s="42">
        <f>86400/C52</f>
        <v>334.7422459893049</v>
      </c>
      <c r="D54" s="8" t="s">
        <v>39</v>
      </c>
    </row>
    <row r="55" ht="12.75">
      <c r="G55" s="19"/>
    </row>
    <row r="56" spans="2:7" ht="12.75">
      <c r="B56" s="10" t="s">
        <v>34</v>
      </c>
      <c r="C56" s="7">
        <f>C41^2*C49*C52*2.3*0.5/C43</f>
        <v>1.102908223852822</v>
      </c>
      <c r="D56" t="s">
        <v>42</v>
      </c>
      <c r="G56" s="19"/>
    </row>
    <row r="57" spans="2:5" ht="12.75">
      <c r="B57" s="10" t="s">
        <v>34</v>
      </c>
      <c r="C57">
        <f>C56*$C$9</f>
        <v>3.887860349170974E-06</v>
      </c>
      <c r="D57" t="str">
        <f>C8</f>
        <v>Meter/Second</v>
      </c>
      <c r="E57" s="20">
        <f>10^(INT(LOG(C57))+1-'DEFAULT PROPERTIES and SETTINGS'!$D$2)</f>
        <v>1E-07</v>
      </c>
    </row>
    <row r="58" spans="2:5" ht="12.75">
      <c r="B58" s="10" t="s">
        <v>34</v>
      </c>
      <c r="C58">
        <f>E58*E57</f>
        <v>3.9E-06</v>
      </c>
      <c r="D58" t="str">
        <f>D57</f>
        <v>Meter/Second</v>
      </c>
      <c r="E58" s="21">
        <f>INT(C57/E57+0.5)</f>
        <v>39</v>
      </c>
    </row>
    <row r="59" spans="2:5" ht="12.75">
      <c r="B59" s="10"/>
      <c r="E59" s="21"/>
    </row>
    <row r="60" spans="2:5" ht="12.75">
      <c r="B60" s="10" t="s">
        <v>160</v>
      </c>
      <c r="C60">
        <f>B25/VLOOKUP(D60,$B$1:$C$6,2,0)</f>
        <v>0.913705583756345</v>
      </c>
      <c r="D60" t="str">
        <f>'DEFAULT PROPERTIES and SETTINGS'!D4</f>
        <v>Meter</v>
      </c>
      <c r="E60" s="21"/>
    </row>
    <row r="61" spans="2:5" ht="13.5" thickBot="1">
      <c r="B61" s="10" t="s">
        <v>161</v>
      </c>
      <c r="C61">
        <f>C60*C58</f>
        <v>3.5634517766497457E-06</v>
      </c>
      <c r="D61" s="12" t="str">
        <f>CONCATENATE('DEFAULT PROPERTIES and SETTINGS'!$D$4,"2/",'DEFAULT PROPERTIES and SETTINGS'!$D$5)</f>
        <v>Meter2/Second</v>
      </c>
      <c r="E61" s="20">
        <f>10^(INT(LOG(C61))+1-'DEFAULT PROPERTIES and SETTINGS'!$D$2)</f>
        <v>1E-07</v>
      </c>
    </row>
    <row r="62" spans="2:5" ht="13.5" thickBot="1">
      <c r="B62" s="10" t="s">
        <v>161</v>
      </c>
      <c r="C62">
        <f>E62*E61</f>
        <v>3.6E-06</v>
      </c>
      <c r="D62" s="12" t="str">
        <f>CONCATENATE('DEFAULT PROPERTIES and SETTINGS'!$D$4,"2/",'DEFAULT PROPERTIES and SETTINGS'!$D$5)</f>
        <v>Meter2/Second</v>
      </c>
      <c r="E62" s="21">
        <f>INT(C61/E61+0.5)</f>
        <v>36</v>
      </c>
    </row>
    <row r="64" spans="1:8" ht="13.5" thickBot="1">
      <c r="A64" s="105" t="s">
        <v>158</v>
      </c>
      <c r="B64" s="105"/>
      <c r="C64" s="106"/>
      <c r="D64" s="107"/>
      <c r="E64" s="105"/>
      <c r="F64" s="105"/>
      <c r="G64" s="108"/>
      <c r="H64" s="105"/>
    </row>
    <row r="65" spans="1:7" ht="12.75">
      <c r="A65" s="50" t="str">
        <f>VLOOKUP(1,A68:B79,2,FALSE)</f>
        <v>Input is consistent.  </v>
      </c>
      <c r="C65" s="20"/>
      <c r="D65" s="21"/>
      <c r="G65" s="19"/>
    </row>
    <row r="66" spans="1:7" ht="12.75">
      <c r="A66" s="19"/>
      <c r="B66" s="19"/>
      <c r="C66" s="21"/>
      <c r="D66" s="21"/>
      <c r="G66" s="19"/>
    </row>
    <row r="67" spans="1:7" ht="12.75">
      <c r="A67" s="19" t="s">
        <v>88</v>
      </c>
      <c r="B67" s="19" t="s">
        <v>89</v>
      </c>
      <c r="G67" s="19"/>
    </row>
    <row r="68" spans="1:7" ht="12.75">
      <c r="A68" s="19">
        <f>IF(B16&gt;B18,1,0)</f>
        <v>0</v>
      </c>
      <c r="B68" s="22" t="s">
        <v>37</v>
      </c>
      <c r="G68" s="19"/>
    </row>
    <row r="69" spans="1:7" ht="12.75">
      <c r="A69" s="19">
        <f>IF(C41&gt;C42,A68+1,A68)</f>
        <v>0</v>
      </c>
      <c r="B69" s="22" t="s">
        <v>40</v>
      </c>
      <c r="G69" s="19"/>
    </row>
    <row r="70" spans="1:7" ht="12.75">
      <c r="A70" s="19">
        <f>IF(B17+B13&gt;B18,A69+1,A69)</f>
        <v>0</v>
      </c>
      <c r="B70" s="22" t="s">
        <v>41</v>
      </c>
      <c r="G70" s="19"/>
    </row>
    <row r="71" spans="1:7" ht="12.75">
      <c r="A71" s="19">
        <f>IF(B24&lt;F71,A70+1,A70)</f>
        <v>0</v>
      </c>
      <c r="B71" s="46" t="str">
        <f>CONCATENATE("Screen length is less than ",F71," ft")</f>
        <v>Screen length is less than 0.1 ft</v>
      </c>
      <c r="F71">
        <v>0.1</v>
      </c>
      <c r="G71" s="19"/>
    </row>
    <row r="72" spans="1:7" ht="12.75">
      <c r="A72" s="19">
        <f>IF(COMPUTATION!C52&lt;0,A71+1,A71)</f>
        <v>0</v>
      </c>
      <c r="B72" s="23" t="s">
        <v>43</v>
      </c>
      <c r="G72" s="19"/>
    </row>
    <row r="73" spans="1:7" ht="12.75">
      <c r="A73" s="19">
        <f>IF(C58&lt;F73,A72+1,A72)</f>
        <v>0</v>
      </c>
      <c r="B73" s="46" t="str">
        <f>CONCATENATE("K= ",$C$58," is less than extreme minimum of ",F73," for ",$B$22)</f>
        <v>K= 0.0000039 is less than extreme minimum of 1.76254935138184E-07 for Fine Sand</v>
      </c>
      <c r="F73" s="61">
        <f>VLOOKUP($B$22,'DEFAULT PROPERTIES and SETTINGS'!$D$14:$F$45,2,0)*$C$9</f>
        <v>1.7625493513818388E-07</v>
      </c>
      <c r="G73" s="19"/>
    </row>
    <row r="74" spans="1:7" ht="12.75">
      <c r="A74" s="19">
        <f>IF(C58&gt;F74,A73+1,A73)</f>
        <v>0</v>
      </c>
      <c r="B74" s="46" t="str">
        <f>CONCATENATE("K= ",$C$58," is greater than extreme maximum of ",F74," for ",$B$22)</f>
        <v>K= 0.0000039 is greater than extreme maximum of 7.05019740552736E-05 for Fine Sand</v>
      </c>
      <c r="F74" s="61">
        <f>VLOOKUP($B$22,'DEFAULT PROPERTIES and SETTINGS'!$D$14:$H$45,5,0)*$C$9</f>
        <v>7.050197405527355E-05</v>
      </c>
      <c r="G74" s="19"/>
    </row>
    <row r="75" spans="1:8" ht="12.75">
      <c r="A75" s="19">
        <f>IF(H75&lt;G75,A74+1,A74)</f>
        <v>0</v>
      </c>
      <c r="B75" s="46" t="str">
        <f>CONCATENATE("Slug discrepancy of ",G75,"% is greater than maximum of ",H75,"%")</f>
        <v>Slug discrepancy of 10% is greater than maximum of 20%</v>
      </c>
      <c r="G75" s="90">
        <f>INT(G16*100+0.5)</f>
        <v>10</v>
      </c>
      <c r="H75" s="61">
        <f>INT('DEFAULT PROPERTIES and SETTINGS'!D9*100+0.5)</f>
        <v>20</v>
      </c>
    </row>
    <row r="76" spans="1:7" ht="12.75">
      <c r="A76" s="19">
        <f>A75+1</f>
        <v>1</v>
      </c>
      <c r="B76" s="49" t="s">
        <v>44</v>
      </c>
      <c r="G76" s="19"/>
    </row>
    <row r="78" ht="12.75">
      <c r="B78" s="49" t="s">
        <v>45</v>
      </c>
    </row>
    <row r="86" spans="1:8" ht="13.5" thickBot="1">
      <c r="A86" s="105" t="s">
        <v>157</v>
      </c>
      <c r="B86" s="105"/>
      <c r="C86" s="106"/>
      <c r="D86" s="107"/>
      <c r="E86" s="105"/>
      <c r="F86" s="105"/>
      <c r="G86" s="108"/>
      <c r="H86" s="105"/>
    </row>
    <row r="87" spans="1:7" ht="12.75">
      <c r="A87" s="50" t="str">
        <f>VLOOKUP(1,A90:B101,2,FALSE)</f>
        <v>K= 0.0000039 is less than likely minimum of 0.0000106 for Fine Sand</v>
      </c>
      <c r="C87" s="20"/>
      <c r="D87" s="21"/>
      <c r="G87" s="19"/>
    </row>
    <row r="89" spans="1:9" ht="12.75">
      <c r="A89" s="19" t="s">
        <v>88</v>
      </c>
      <c r="B89" s="19" t="s">
        <v>89</v>
      </c>
      <c r="G89" s="19"/>
      <c r="I89" t="s">
        <v>159</v>
      </c>
    </row>
    <row r="90" spans="1:9" ht="12.75">
      <c r="A90" s="19">
        <v>0</v>
      </c>
      <c r="B90" s="22"/>
      <c r="G90" s="19"/>
      <c r="I90">
        <f>C58</f>
        <v>3.9E-06</v>
      </c>
    </row>
    <row r="91" spans="1:9" ht="12.75">
      <c r="A91" s="19">
        <f>IF(I91&lt;F91,A90+1,A90)</f>
        <v>1</v>
      </c>
      <c r="B91" s="46" t="str">
        <f>CONCATENATE("K= ",$C$58," is less than likely minimum of ",H91," for ",$B$22)</f>
        <v>K= 0.0000039 is less than likely minimum of 0.0000106 for Fine Sand</v>
      </c>
      <c r="F91" s="61">
        <f>VLOOKUP($B$22,'DEFAULT PROPERTIES and SETTINGS'!$D$14:$H$45,3,0)*$C$9</f>
        <v>1.0575296108291032E-05</v>
      </c>
      <c r="G91" s="109">
        <f>INT(LOG(F91))</f>
        <v>-5</v>
      </c>
      <c r="H91" s="109">
        <f>INT(F91/10^(G91-'DEFAULT PROPERTIES and SETTINGS'!$D$2)+0.5)*10^(G91-'DEFAULT PROPERTIES and SETTINGS'!$D$2)</f>
        <v>1.06E-05</v>
      </c>
      <c r="I91">
        <f>I90</f>
        <v>3.9E-06</v>
      </c>
    </row>
    <row r="92" spans="1:9" ht="12.75">
      <c r="A92" s="19">
        <f>IF(I92&gt;F92,A91+1,A91)</f>
        <v>1</v>
      </c>
      <c r="B92" s="46" t="str">
        <f>CONCATENATE("K= ",$C$58," is greater than likely maximum of ",H92," for ",$B$22)</f>
        <v>K= 0.0000039 is greater than likely maximum of 0.0000705 for Fine Sand</v>
      </c>
      <c r="F92" s="61">
        <f>VLOOKUP($B$22,'DEFAULT PROPERTIES and SETTINGS'!$D$14:$H$45,4,0)*$C$9</f>
        <v>7.050197405527355E-05</v>
      </c>
      <c r="G92" s="109">
        <f>INT(LOG(F92))</f>
        <v>-5</v>
      </c>
      <c r="H92" s="109">
        <f>INT(F92/10^(G92-'DEFAULT PROPERTIES and SETTINGS'!$D$2)+0.5)*10^(G92-'DEFAULT PROPERTIES and SETTINGS'!$D$2)</f>
        <v>7.049999999999999E-05</v>
      </c>
      <c r="I92">
        <f>I91</f>
        <v>3.9E-06</v>
      </c>
    </row>
    <row r="93" spans="1:7" ht="12.75">
      <c r="A93" s="19">
        <f>A92+1</f>
        <v>2</v>
      </c>
      <c r="B93" s="110" t="s">
        <v>114</v>
      </c>
      <c r="G93" s="1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5" sqref="D5"/>
    </sheetView>
  </sheetViews>
  <sheetFormatPr defaultColWidth="9.140625" defaultRowHeight="12.75"/>
  <cols>
    <col min="1" max="1" width="17.57421875" style="0" customWidth="1"/>
    <col min="3" max="3" width="5.57421875" style="0" customWidth="1"/>
    <col min="4" max="4" width="53.7109375" style="0" bestFit="1" customWidth="1"/>
    <col min="9" max="9" width="30.28125" style="0" bestFit="1" customWidth="1"/>
    <col min="10" max="10" width="9.140625" style="44" customWidth="1"/>
    <col min="11" max="12" width="9.140625" style="0" hidden="1" customWidth="1"/>
  </cols>
  <sheetData>
    <row r="1" spans="3:12" ht="12.75">
      <c r="C1" s="1" t="s">
        <v>118</v>
      </c>
      <c r="D1" s="70">
        <v>0.98</v>
      </c>
      <c r="K1" t="str">
        <f>COMPUTATION!B1</f>
        <v>Inch</v>
      </c>
      <c r="L1" t="str">
        <f>COMPUTATION!D1</f>
        <v>Second</v>
      </c>
    </row>
    <row r="2" spans="3:12" ht="12.75">
      <c r="C2" s="1" t="s">
        <v>119</v>
      </c>
      <c r="D2" s="70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70"/>
      <c r="K3" t="str">
        <f>COMPUTATION!B3</f>
        <v>Meter</v>
      </c>
      <c r="L3" t="str">
        <f>COMPUTATION!D3</f>
        <v>Hour</v>
      </c>
    </row>
    <row r="4" spans="3:12" ht="12.75">
      <c r="C4" s="1" t="s">
        <v>120</v>
      </c>
      <c r="D4" s="25" t="s">
        <v>124</v>
      </c>
      <c r="K4" t="str">
        <f>COMPUTATION!B4</f>
        <v>cm</v>
      </c>
      <c r="L4" t="str">
        <f>COMPUTATION!D4</f>
        <v>Day</v>
      </c>
    </row>
    <row r="5" spans="3:11" ht="12.75">
      <c r="C5" s="1" t="s">
        <v>121</v>
      </c>
      <c r="D5" s="25" t="s">
        <v>105</v>
      </c>
      <c r="K5" t="str">
        <f>COMPUTATION!B5</f>
        <v>mm</v>
      </c>
    </row>
    <row r="6" spans="3:4" ht="12.75">
      <c r="C6" s="1"/>
      <c r="D6" s="25"/>
    </row>
    <row r="7" spans="3:4" ht="12.75">
      <c r="C7" s="1" t="s">
        <v>129</v>
      </c>
      <c r="D7" s="25">
        <v>45</v>
      </c>
    </row>
    <row r="8" spans="3:4" ht="12.75">
      <c r="C8" s="1"/>
      <c r="D8" s="25"/>
    </row>
    <row r="9" spans="1:4" ht="12.75">
      <c r="A9" s="125" t="s">
        <v>154</v>
      </c>
      <c r="B9" s="125"/>
      <c r="C9" s="125"/>
      <c r="D9" s="89">
        <v>0.2</v>
      </c>
    </row>
    <row r="10" spans="3:4" ht="12.75">
      <c r="C10" s="1"/>
      <c r="D10" s="25"/>
    </row>
    <row r="11" ht="12.75">
      <c r="E11" s="44" t="s">
        <v>87</v>
      </c>
    </row>
    <row r="12" spans="4:8" ht="12.75">
      <c r="D12" s="45"/>
      <c r="E12" t="s">
        <v>193</v>
      </c>
      <c r="F12" t="s">
        <v>155</v>
      </c>
      <c r="G12" t="s">
        <v>155</v>
      </c>
      <c r="H12" t="s">
        <v>193</v>
      </c>
    </row>
    <row r="13" spans="1:10" ht="13.5" thickBot="1">
      <c r="A13" s="58" t="s">
        <v>92</v>
      </c>
      <c r="B13" s="58" t="s">
        <v>93</v>
      </c>
      <c r="D13" s="59" t="s">
        <v>90</v>
      </c>
      <c r="E13" s="58" t="s">
        <v>66</v>
      </c>
      <c r="F13" s="58" t="s">
        <v>66</v>
      </c>
      <c r="G13" s="58" t="s">
        <v>67</v>
      </c>
      <c r="H13" s="58" t="s">
        <v>67</v>
      </c>
      <c r="I13" s="58" t="s">
        <v>177</v>
      </c>
      <c r="J13" s="116" t="s">
        <v>178</v>
      </c>
    </row>
    <row r="14" spans="1:10" ht="13.5" thickTop="1">
      <c r="A14" s="45" t="s">
        <v>68</v>
      </c>
      <c r="B14" s="1" t="s">
        <v>91</v>
      </c>
      <c r="D14" s="45" t="s">
        <v>68</v>
      </c>
      <c r="E14" s="61">
        <v>90</v>
      </c>
      <c r="F14" s="61">
        <v>300</v>
      </c>
      <c r="G14" s="61">
        <v>3000</v>
      </c>
      <c r="H14" s="61">
        <v>3000</v>
      </c>
      <c r="I14" s="61" t="s">
        <v>164</v>
      </c>
      <c r="J14" s="72" t="s">
        <v>179</v>
      </c>
    </row>
    <row r="15" spans="1:10" ht="12.75">
      <c r="A15" s="45" t="s">
        <v>69</v>
      </c>
      <c r="B15" t="s">
        <v>94</v>
      </c>
      <c r="D15" s="45" t="s">
        <v>184</v>
      </c>
      <c r="E15" s="61">
        <v>1</v>
      </c>
      <c r="F15" s="61">
        <v>30</v>
      </c>
      <c r="G15" s="61">
        <v>300</v>
      </c>
      <c r="H15" s="61">
        <v>300</v>
      </c>
      <c r="I15" s="61" t="s">
        <v>164</v>
      </c>
      <c r="J15" s="44">
        <v>1</v>
      </c>
    </row>
    <row r="16" spans="1:10" ht="12.75">
      <c r="A16" s="45" t="s">
        <v>70</v>
      </c>
      <c r="B16" t="s">
        <v>95</v>
      </c>
      <c r="D16" s="45" t="s">
        <v>69</v>
      </c>
      <c r="E16" s="61">
        <v>50</v>
      </c>
      <c r="F16" s="61">
        <v>70</v>
      </c>
      <c r="G16" s="61">
        <v>300</v>
      </c>
      <c r="H16" s="61">
        <v>300</v>
      </c>
      <c r="I16" s="61" t="s">
        <v>164</v>
      </c>
      <c r="J16" s="72">
        <v>1</v>
      </c>
    </row>
    <row r="17" spans="1:10" ht="12.75">
      <c r="A17" s="45" t="s">
        <v>71</v>
      </c>
      <c r="B17" t="s">
        <v>96</v>
      </c>
      <c r="D17" s="45" t="s">
        <v>70</v>
      </c>
      <c r="E17" s="61">
        <v>1</v>
      </c>
      <c r="F17" s="61">
        <v>20</v>
      </c>
      <c r="G17" s="61">
        <v>70</v>
      </c>
      <c r="H17" s="61">
        <v>200</v>
      </c>
      <c r="I17" s="61" t="s">
        <v>164</v>
      </c>
      <c r="J17" s="72" t="s">
        <v>179</v>
      </c>
    </row>
    <row r="18" spans="1:10" ht="12.75">
      <c r="A18" s="45" t="s">
        <v>96</v>
      </c>
      <c r="D18" s="45" t="s">
        <v>71</v>
      </c>
      <c r="E18" s="61">
        <v>0.05</v>
      </c>
      <c r="F18" s="61">
        <v>3</v>
      </c>
      <c r="G18" s="61">
        <v>20</v>
      </c>
      <c r="H18" s="61">
        <v>20</v>
      </c>
      <c r="I18" s="61" t="s">
        <v>164</v>
      </c>
      <c r="J18" s="72" t="s">
        <v>179</v>
      </c>
    </row>
    <row r="19" spans="4:10" ht="12.75">
      <c r="D19" s="45" t="s">
        <v>185</v>
      </c>
      <c r="E19" s="61">
        <v>2</v>
      </c>
      <c r="F19" s="61">
        <v>30</v>
      </c>
      <c r="G19" s="61">
        <v>200</v>
      </c>
      <c r="H19" s="61">
        <v>800</v>
      </c>
      <c r="I19" s="61" t="s">
        <v>164</v>
      </c>
      <c r="J19" s="44">
        <v>2</v>
      </c>
    </row>
    <row r="20" spans="4:10" ht="12.75">
      <c r="D20" s="45" t="s">
        <v>186</v>
      </c>
      <c r="E20" s="61">
        <v>0.01</v>
      </c>
      <c r="F20" s="61">
        <v>1</v>
      </c>
      <c r="G20" s="61">
        <v>100</v>
      </c>
      <c r="H20" s="61">
        <v>300</v>
      </c>
      <c r="I20" s="61" t="s">
        <v>164</v>
      </c>
      <c r="J20" s="44">
        <v>3</v>
      </c>
    </row>
    <row r="21" spans="4:10" ht="12.75">
      <c r="D21" s="45" t="s">
        <v>187</v>
      </c>
      <c r="E21" s="61">
        <v>0.01</v>
      </c>
      <c r="F21" s="61">
        <v>0.1</v>
      </c>
      <c r="G21" s="61">
        <v>30</v>
      </c>
      <c r="H21" s="61">
        <v>50</v>
      </c>
      <c r="I21" s="61" t="s">
        <v>164</v>
      </c>
      <c r="J21" s="44">
        <v>4</v>
      </c>
    </row>
    <row r="22" spans="4:10" ht="12.75">
      <c r="D22" s="45" t="s">
        <v>72</v>
      </c>
      <c r="E22" s="61">
        <v>0.0003</v>
      </c>
      <c r="F22" s="61">
        <v>0.001</v>
      </c>
      <c r="G22" s="61">
        <v>0.1</v>
      </c>
      <c r="H22" s="61">
        <v>6</v>
      </c>
      <c r="I22" s="61" t="s">
        <v>164</v>
      </c>
      <c r="J22" s="44">
        <v>5</v>
      </c>
    </row>
    <row r="23" spans="4:10" ht="12.75">
      <c r="D23" s="45" t="s">
        <v>73</v>
      </c>
      <c r="E23" s="61">
        <v>3E-07</v>
      </c>
      <c r="F23" s="61">
        <v>0.003</v>
      </c>
      <c r="G23" s="61">
        <v>0.3</v>
      </c>
      <c r="H23" s="61">
        <v>0.6</v>
      </c>
      <c r="I23" s="61" t="s">
        <v>164</v>
      </c>
      <c r="J23" s="72" t="s">
        <v>179</v>
      </c>
    </row>
    <row r="24" spans="4:10" ht="12.75">
      <c r="D24" s="45" t="s">
        <v>188</v>
      </c>
      <c r="E24" s="61">
        <v>0.01</v>
      </c>
      <c r="F24" s="61">
        <v>0.01</v>
      </c>
      <c r="G24" s="61">
        <v>1</v>
      </c>
      <c r="H24" s="61">
        <v>1</v>
      </c>
      <c r="I24" s="61" t="s">
        <v>164</v>
      </c>
      <c r="J24" s="44">
        <v>1</v>
      </c>
    </row>
    <row r="25" spans="4:10" ht="12.75">
      <c r="D25" s="45" t="s">
        <v>74</v>
      </c>
      <c r="E25" s="61">
        <v>1E-06</v>
      </c>
      <c r="F25" s="61">
        <v>1E-05</v>
      </c>
      <c r="G25" s="61">
        <v>0.0001</v>
      </c>
      <c r="H25" s="61">
        <v>0.001</v>
      </c>
      <c r="I25" s="61" t="s">
        <v>164</v>
      </c>
      <c r="J25" s="44" t="s">
        <v>180</v>
      </c>
    </row>
    <row r="26" spans="4:10" ht="12.75">
      <c r="D26" s="45" t="s">
        <v>75</v>
      </c>
      <c r="E26" s="61">
        <v>2E-07</v>
      </c>
      <c r="F26" s="61">
        <v>2E-07</v>
      </c>
      <c r="G26" s="61">
        <v>0.0006</v>
      </c>
      <c r="H26" s="61">
        <v>0.0006</v>
      </c>
      <c r="I26" s="61" t="s">
        <v>165</v>
      </c>
      <c r="J26" s="44">
        <v>5</v>
      </c>
    </row>
    <row r="27" spans="4:10" ht="12.75">
      <c r="D27" s="45" t="s">
        <v>76</v>
      </c>
      <c r="E27" s="61">
        <v>0.3</v>
      </c>
      <c r="F27" s="61">
        <v>10</v>
      </c>
      <c r="G27" s="61">
        <v>1000</v>
      </c>
      <c r="H27" s="61">
        <v>10000</v>
      </c>
      <c r="I27" s="61" t="s">
        <v>165</v>
      </c>
      <c r="J27" s="44" t="s">
        <v>192</v>
      </c>
    </row>
    <row r="28" spans="4:10" ht="12.75">
      <c r="D28" s="45" t="s">
        <v>77</v>
      </c>
      <c r="E28" s="61">
        <v>0.3</v>
      </c>
      <c r="F28" s="61">
        <v>10</v>
      </c>
      <c r="G28" s="61">
        <v>1000</v>
      </c>
      <c r="H28" s="61">
        <v>6000</v>
      </c>
      <c r="I28" s="61" t="s">
        <v>165</v>
      </c>
      <c r="J28" s="44">
        <v>5</v>
      </c>
    </row>
    <row r="29" spans="4:10" ht="12.75">
      <c r="D29" s="45" t="s">
        <v>78</v>
      </c>
      <c r="E29" s="61">
        <v>0.0003</v>
      </c>
      <c r="F29" s="61">
        <v>0.004</v>
      </c>
      <c r="G29" s="61">
        <v>0.1</v>
      </c>
      <c r="H29" s="61">
        <v>2</v>
      </c>
      <c r="I29" s="61" t="s">
        <v>165</v>
      </c>
      <c r="J29" s="44">
        <v>5</v>
      </c>
    </row>
    <row r="30" spans="4:10" ht="12.75">
      <c r="D30" s="45" t="s">
        <v>189</v>
      </c>
      <c r="E30" s="61">
        <v>0.0001</v>
      </c>
      <c r="F30" s="61">
        <v>0.001</v>
      </c>
      <c r="G30" s="61">
        <v>1</v>
      </c>
      <c r="H30" s="61">
        <v>6</v>
      </c>
      <c r="I30" s="61" t="s">
        <v>166</v>
      </c>
      <c r="J30" s="44" t="s">
        <v>181</v>
      </c>
    </row>
    <row r="31" spans="4:10" ht="12.75">
      <c r="D31" s="45" t="s">
        <v>190</v>
      </c>
      <c r="E31" s="61">
        <v>0.001</v>
      </c>
      <c r="F31" s="61">
        <v>1</v>
      </c>
      <c r="G31" s="61">
        <v>10</v>
      </c>
      <c r="H31" s="61">
        <v>80</v>
      </c>
      <c r="I31" s="61" t="s">
        <v>166</v>
      </c>
      <c r="J31" s="44" t="s">
        <v>182</v>
      </c>
    </row>
    <row r="32" spans="4:10" ht="12.75">
      <c r="D32" s="45" t="s">
        <v>79</v>
      </c>
      <c r="E32" s="61">
        <v>1E-06</v>
      </c>
      <c r="F32" s="61">
        <v>1E-05</v>
      </c>
      <c r="G32" s="61">
        <v>0.005</v>
      </c>
      <c r="H32" s="61">
        <v>0.04</v>
      </c>
      <c r="I32" s="61" t="s">
        <v>166</v>
      </c>
      <c r="J32" s="44">
        <v>6</v>
      </c>
    </row>
    <row r="33" spans="4:10" ht="12.75">
      <c r="D33" s="45" t="s">
        <v>191</v>
      </c>
      <c r="E33" s="61">
        <v>3E-09</v>
      </c>
      <c r="F33" s="61">
        <v>1E-06</v>
      </c>
      <c r="G33" s="61">
        <v>1E-05</v>
      </c>
      <c r="H33" s="61">
        <v>3E-05</v>
      </c>
      <c r="I33" s="61" t="s">
        <v>166</v>
      </c>
      <c r="J33" s="44" t="s">
        <v>194</v>
      </c>
    </row>
    <row r="34" spans="4:10" ht="12.75">
      <c r="D34" s="45" t="s">
        <v>80</v>
      </c>
      <c r="E34" s="61">
        <v>1E-07</v>
      </c>
      <c r="F34" s="61">
        <v>1E-07</v>
      </c>
      <c r="G34" s="61">
        <v>0.006</v>
      </c>
      <c r="H34" s="61">
        <v>0.006</v>
      </c>
      <c r="I34" s="61" t="s">
        <v>166</v>
      </c>
      <c r="J34" s="44">
        <v>5</v>
      </c>
    </row>
    <row r="35" spans="4:10" ht="12.75">
      <c r="D35" s="45" t="s">
        <v>81</v>
      </c>
      <c r="E35" s="61">
        <v>1E-08</v>
      </c>
      <c r="F35" s="61">
        <v>1E-07</v>
      </c>
      <c r="G35" s="61">
        <v>0.0001</v>
      </c>
      <c r="H35" s="61">
        <v>1</v>
      </c>
      <c r="I35" s="61" t="s">
        <v>167</v>
      </c>
      <c r="J35" s="44">
        <v>7</v>
      </c>
    </row>
    <row r="36" spans="4:10" ht="12.75">
      <c r="D36" s="45" t="s">
        <v>82</v>
      </c>
      <c r="E36" s="61">
        <v>0.1</v>
      </c>
      <c r="F36" s="61">
        <v>1</v>
      </c>
      <c r="G36" s="61">
        <v>100</v>
      </c>
      <c r="H36" s="61">
        <v>6000</v>
      </c>
      <c r="I36" s="61" t="s">
        <v>167</v>
      </c>
      <c r="J36" s="44">
        <v>5</v>
      </c>
    </row>
    <row r="37" spans="4:10" ht="12.75">
      <c r="D37" s="45" t="s">
        <v>83</v>
      </c>
      <c r="E37" s="61">
        <v>0.001</v>
      </c>
      <c r="F37" s="61">
        <v>0.05</v>
      </c>
      <c r="G37" s="61">
        <v>10</v>
      </c>
      <c r="H37" s="61">
        <v>100</v>
      </c>
      <c r="I37" s="61" t="s">
        <v>167</v>
      </c>
      <c r="J37" s="44">
        <v>1</v>
      </c>
    </row>
    <row r="38" spans="4:10" ht="12.75">
      <c r="D38" s="45" t="s">
        <v>84</v>
      </c>
      <c r="E38" s="61">
        <v>0.1</v>
      </c>
      <c r="F38" s="61">
        <v>1</v>
      </c>
      <c r="G38" s="61">
        <v>10</v>
      </c>
      <c r="H38" s="61">
        <v>20</v>
      </c>
      <c r="I38" s="61" t="s">
        <v>167</v>
      </c>
      <c r="J38" s="44">
        <v>6</v>
      </c>
    </row>
    <row r="39" spans="4:10" ht="12.75">
      <c r="D39" s="45" t="s">
        <v>85</v>
      </c>
      <c r="E39" s="61">
        <v>0.1</v>
      </c>
      <c r="F39" s="61">
        <v>0.1</v>
      </c>
      <c r="G39" s="61">
        <v>1</v>
      </c>
      <c r="H39" s="61">
        <v>1</v>
      </c>
      <c r="I39" s="61" t="s">
        <v>167</v>
      </c>
      <c r="J39" s="44">
        <v>6</v>
      </c>
    </row>
    <row r="40" spans="4:10" ht="12.75">
      <c r="D40" s="45" t="s">
        <v>86</v>
      </c>
      <c r="E40" s="61">
        <v>0</v>
      </c>
      <c r="F40" s="61">
        <v>0.03</v>
      </c>
      <c r="G40" s="61">
        <v>0.1</v>
      </c>
      <c r="H40" s="61">
        <v>0.1</v>
      </c>
      <c r="I40" s="61" t="s">
        <v>167</v>
      </c>
      <c r="J40" s="44">
        <v>5</v>
      </c>
    </row>
    <row r="41" spans="4:10" ht="12.75">
      <c r="D41" s="45" t="s">
        <v>183</v>
      </c>
      <c r="E41" s="61">
        <v>0</v>
      </c>
      <c r="F41" s="61">
        <v>9E-09</v>
      </c>
      <c r="G41" s="61">
        <v>6E-05</v>
      </c>
      <c r="H41" s="61">
        <v>6E-05</v>
      </c>
      <c r="I41" s="61" t="s">
        <v>167</v>
      </c>
      <c r="J41" s="72" t="s">
        <v>179</v>
      </c>
    </row>
    <row r="42" spans="1:9" ht="13.5" thickBot="1">
      <c r="A42" s="58"/>
      <c r="B42" s="58"/>
      <c r="D42" s="45" t="s">
        <v>183</v>
      </c>
      <c r="E42" s="62">
        <v>0</v>
      </c>
      <c r="F42" s="62">
        <v>9E-09</v>
      </c>
      <c r="G42" s="62">
        <v>6E-05</v>
      </c>
      <c r="H42" s="62">
        <v>6E-05</v>
      </c>
      <c r="I42" s="61"/>
    </row>
    <row r="43" spans="1:6" ht="13.5" thickTop="1">
      <c r="A43" s="60"/>
      <c r="B43" s="60"/>
      <c r="D43" s="60"/>
      <c r="E43" s="60"/>
      <c r="F43" s="60"/>
    </row>
    <row r="45" ht="12.75">
      <c r="D45" s="115" t="s">
        <v>168</v>
      </c>
    </row>
    <row r="46" ht="12.75">
      <c r="D46" s="115" t="s">
        <v>169</v>
      </c>
    </row>
    <row r="47" ht="12.75">
      <c r="D47" s="115" t="s">
        <v>170</v>
      </c>
    </row>
    <row r="48" ht="12.75">
      <c r="D48" s="115" t="s">
        <v>171</v>
      </c>
    </row>
    <row r="49" ht="12.75">
      <c r="D49" s="115" t="s">
        <v>172</v>
      </c>
    </row>
    <row r="50" ht="12.75">
      <c r="D50" s="115" t="s">
        <v>173</v>
      </c>
    </row>
    <row r="51" ht="12.75">
      <c r="D51" s="115" t="s">
        <v>174</v>
      </c>
    </row>
    <row r="52" ht="12.75">
      <c r="D52" s="115" t="s">
        <v>175</v>
      </c>
    </row>
    <row r="53" ht="12.75">
      <c r="D53" s="115" t="s">
        <v>176</v>
      </c>
    </row>
    <row r="54" ht="12.75">
      <c r="D54" s="115" t="s">
        <v>195</v>
      </c>
    </row>
  </sheetData>
  <mergeCells count="1">
    <mergeCell ref="A9:C9"/>
  </mergeCells>
  <dataValidations count="5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  <dataValidation type="decimal" allowBlank="1" showInputMessage="1" showErrorMessage="1" promptTitle="Fully penetrating cut-off" prompt="Partial penetration analysis (A&amp;B) used for screen/aquifer-thickness &lt; cut-off " sqref="D1">
      <formula1>0</formula1>
      <formula2>1</formula2>
    </dataValidation>
    <dataValidation type="decimal" showInputMessage="1" showErrorMessage="1" promptTitle="SLUG DISCREPANCY" prompt="Maximum percent discrepancy between slug and observed displacement" errorTitle="WRONG NUMBER" error="The number of points must be less than or equal to 100" sqref="D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13.421875" style="0" bestFit="1" customWidth="1"/>
    <col min="6" max="6" width="10.140625" style="0" customWidth="1"/>
    <col min="9" max="12" width="9.140625" style="0" hidden="1" customWidth="1"/>
    <col min="13" max="13" width="5.7109375" style="0" hidden="1" customWidth="1"/>
    <col min="14" max="14" width="7.8515625" style="0" customWidth="1"/>
    <col min="15" max="15" width="11.00390625" style="0" customWidth="1"/>
    <col min="16" max="16" width="9.8515625" style="57" customWidth="1"/>
    <col min="17" max="17" width="8.421875" style="0" customWidth="1"/>
    <col min="18" max="18" width="9.140625" style="0" hidden="1" customWidth="1"/>
    <col min="19" max="19" width="10.140625" style="0" customWidth="1"/>
    <col min="20" max="20" width="11.7109375" style="0" customWidth="1"/>
    <col min="24" max="28" width="0" style="0" hidden="1" customWidth="1"/>
  </cols>
  <sheetData>
    <row r="1" spans="1:28" ht="18">
      <c r="A1" s="2"/>
      <c r="B1" s="2"/>
      <c r="C1" s="5" t="s">
        <v>0</v>
      </c>
      <c r="D1" s="28" t="s">
        <v>196</v>
      </c>
      <c r="E1" s="16"/>
      <c r="F1" s="16"/>
      <c r="G1" s="16"/>
      <c r="H1" s="16"/>
      <c r="I1" s="2" t="str">
        <f>'DEFAULT PROPERTIES and SETTINGS'!A13</f>
        <v>Annular Fill</v>
      </c>
      <c r="J1" s="2" t="str">
        <f>'DEFAULT PROPERTIES and SETTINGS'!B13</f>
        <v>GROUTS</v>
      </c>
      <c r="K1" s="2"/>
      <c r="L1" s="2" t="str">
        <f>'DEFAULT PROPERTIES and SETTINGS'!D13</f>
        <v>Aquifer Material</v>
      </c>
      <c r="M1" s="63" t="s">
        <v>114</v>
      </c>
      <c r="O1" t="s">
        <v>98</v>
      </c>
      <c r="Y1">
        <f>IF(AA1&gt;0,AA1,1)</f>
        <v>1</v>
      </c>
      <c r="Z1">
        <f>IF(AB1&gt;DATA!E1,DATA!E1,OUTPUT!AB1)</f>
        <v>45</v>
      </c>
      <c r="AA1">
        <f>INT(DATA!E1/OUTPUT!Z1)</f>
        <v>1</v>
      </c>
      <c r="AB1">
        <f>'DEFAULT PROPERTIES and SETTINGS'!D7</f>
        <v>45</v>
      </c>
    </row>
    <row r="2" spans="5:21" ht="12.75">
      <c r="E2" s="1" t="s">
        <v>1</v>
      </c>
      <c r="F2" s="29" t="s">
        <v>197</v>
      </c>
      <c r="G2" s="14"/>
      <c r="H2" s="14"/>
      <c r="I2" t="str">
        <f>'DEFAULT PROPERTIES and SETTINGS'!A14</f>
        <v>Gravel</v>
      </c>
      <c r="J2" t="str">
        <f>'DEFAULT PROPERTIES and SETTINGS'!B14</f>
        <v>Bentonite</v>
      </c>
      <c r="L2" t="str">
        <f>'DEFAULT PROPERTIES and SETTINGS'!D14</f>
        <v>Gravel</v>
      </c>
      <c r="O2" s="44" t="s">
        <v>115</v>
      </c>
      <c r="P2" s="69" t="s">
        <v>127</v>
      </c>
      <c r="T2" s="44">
        <f>IF('DEFAULT PROPERTIES and SETTINGS'!$D$7&gt;50,OUTPUT!O2,"")</f>
      </c>
      <c r="U2" s="44">
        <f>IF('DEFAULT PROPERTIES and SETTINGS'!$D$7&gt;50,OUTPUT!P2,"")</f>
      </c>
    </row>
    <row r="3" spans="2:24" ht="15">
      <c r="B3" s="6" t="s">
        <v>2</v>
      </c>
      <c r="E3" s="1" t="s">
        <v>3</v>
      </c>
      <c r="F3" s="13">
        <v>37865</v>
      </c>
      <c r="G3" s="14"/>
      <c r="H3" s="14"/>
      <c r="I3" t="str">
        <f>'DEFAULT PROPERTIES and SETTINGS'!A15</f>
        <v>Coarse Sand</v>
      </c>
      <c r="J3" t="str">
        <f>'DEFAULT PROPERTIES and SETTINGS'!B15</f>
        <v>Cement</v>
      </c>
      <c r="L3" t="str">
        <f>'DEFAULT PROPERTIES and SETTINGS'!D15</f>
        <v>Sand and Gravel Mixes</v>
      </c>
      <c r="M3" t="s">
        <v>99</v>
      </c>
      <c r="N3" s="44" t="s">
        <v>99</v>
      </c>
      <c r="O3" s="44" t="s">
        <v>113</v>
      </c>
      <c r="P3" s="69" t="s">
        <v>128</v>
      </c>
      <c r="R3" t="s">
        <v>99</v>
      </c>
      <c r="S3" s="44">
        <f>IF('DEFAULT PROPERTIES and SETTINGS'!$D$7&gt;50,OUTPUT!N3,"")</f>
      </c>
      <c r="T3" s="44">
        <f>IF('DEFAULT PROPERTIES and SETTINGS'!$D$7&gt;50,OUTPUT!O3,"")</f>
      </c>
      <c r="U3" s="44">
        <f>IF('DEFAULT PROPERTIES and SETTINGS'!$D$7&gt;50,OUTPUT!P3,"")</f>
      </c>
      <c r="X3" t="str">
        <f>COMPUTATION!B1</f>
        <v>Inch</v>
      </c>
    </row>
    <row r="4" spans="1:24" ht="12.75">
      <c r="A4" s="30" t="s">
        <v>4</v>
      </c>
      <c r="B4" s="31"/>
      <c r="C4" s="32"/>
      <c r="E4" s="1" t="s">
        <v>5</v>
      </c>
      <c r="F4" s="117">
        <f>DATA!J11</f>
        <v>0</v>
      </c>
      <c r="G4" s="14"/>
      <c r="H4" s="14"/>
      <c r="I4" t="str">
        <f>'DEFAULT PROPERTIES and SETTINGS'!A16</f>
        <v>Medium Sand</v>
      </c>
      <c r="J4" t="str">
        <f>'DEFAULT PROPERTIES and SETTINGS'!B16</f>
        <v>Backfill</v>
      </c>
      <c r="L4" t="str">
        <f>'DEFAULT PROPERTIES and SETTINGS'!D16</f>
        <v>Coarse Sand</v>
      </c>
      <c r="M4">
        <v>1</v>
      </c>
      <c r="N4" s="72">
        <f aca="true" t="shared" si="0" ref="N4:N35">IF($M4&lt;=$Z$1,M4,$M$1)</f>
        <v>1</v>
      </c>
      <c r="O4" s="67">
        <f>IF($M4&lt;=$Z$1,VLOOKUP($Y$1*($N4-1)+1,DATA!$A$11:$L$1502,10,0),$M$1)</f>
        <v>0</v>
      </c>
      <c r="P4" s="57">
        <f>IF($M4&lt;=$Z$1,VLOOKUP($Y$1*($N4-1)+1,DATA!$A$11:$L$1502,5,0),$M$1)</f>
        <v>2.076</v>
      </c>
      <c r="R4">
        <f>M53+1</f>
        <v>51</v>
      </c>
      <c r="S4" s="72">
        <f aca="true" t="shared" si="1" ref="S4:S35">IF($R4&lt;=$Z$1,R4,$M$1)</f>
      </c>
      <c r="T4" s="67">
        <f>IF($R4&lt;=$Z$1,VLOOKUP($Y$1*($S4-1)+1,DATA!$A$11:$L$1502,10,0),$M$1)</f>
      </c>
      <c r="U4" s="57">
        <f>IF($R4&lt;=$Z$1,VLOOKUP($Y$1*($S4-1)+1,DATA!$A$11:$L$1502,5,0),$M$1)</f>
      </c>
      <c r="X4" t="str">
        <f>COMPUTATION!B2</f>
        <v>Feet</v>
      </c>
    </row>
    <row r="5" spans="1:24" ht="15.75">
      <c r="A5" s="33" t="s">
        <v>6</v>
      </c>
      <c r="B5" s="15">
        <v>0.05</v>
      </c>
      <c r="C5" s="34" t="s">
        <v>124</v>
      </c>
      <c r="I5" t="str">
        <f>'DEFAULT PROPERTIES and SETTINGS'!A17</f>
        <v>Fine Sand</v>
      </c>
      <c r="J5" t="str">
        <f>'DEFAULT PROPERTIES and SETTINGS'!B17</f>
        <v>Open Hole</v>
      </c>
      <c r="L5" t="str">
        <f>'DEFAULT PROPERTIES and SETTINGS'!D17</f>
        <v>Medium Sand</v>
      </c>
      <c r="M5">
        <f>M4+1</f>
        <v>2</v>
      </c>
      <c r="N5" s="72">
        <f t="shared" si="0"/>
        <v>2</v>
      </c>
      <c r="O5" s="67">
        <f>IF($M5&lt;=$Z$1,VLOOKUP($Y$1*($N5-1)+1,DATA!$A$11:$L$1502,10,0),$M$1)</f>
        <v>2.3148153559304774E-05</v>
      </c>
      <c r="P5" s="57">
        <f>IF($M5&lt;=$Z$1,VLOOKUP($Y$1*($N5-1)+1,DATA!$A$11:$L$1502,5,0),$M$1)</f>
        <v>2.121</v>
      </c>
      <c r="R5">
        <f aca="true" t="shared" si="2" ref="R5:R47">R4+1</f>
        <v>52</v>
      </c>
      <c r="S5" s="72">
        <f t="shared" si="1"/>
      </c>
      <c r="T5" s="67">
        <f>IF($R5&lt;=$Z$1,VLOOKUP($Y$1*($S5-1)+1,DATA!$A$11:$L$1502,10,0),$M$1)</f>
      </c>
      <c r="U5" s="57">
        <f>IF($R5&lt;=$Z$1,VLOOKUP($Y$1*($S5-1)+1,DATA!$A$11:$L$1502,5,0),$M$1)</f>
      </c>
      <c r="X5" t="str">
        <f>COMPUTATION!B3</f>
        <v>Meter</v>
      </c>
    </row>
    <row r="6" spans="1:24" ht="15.75">
      <c r="A6" s="33" t="s">
        <v>7</v>
      </c>
      <c r="B6" s="15">
        <v>0.05</v>
      </c>
      <c r="C6" s="34" t="s">
        <v>124</v>
      </c>
      <c r="I6" t="str">
        <f>'DEFAULT PROPERTIES and SETTINGS'!A18</f>
        <v>Open Hole</v>
      </c>
      <c r="J6">
        <f>'DEFAULT PROPERTIES and SETTINGS'!B18</f>
        <v>0</v>
      </c>
      <c r="L6" t="str">
        <f>'DEFAULT PROPERTIES and SETTINGS'!D18</f>
        <v>Fine Sand</v>
      </c>
      <c r="M6">
        <f aca="true" t="shared" si="3" ref="M6:M11">M5+1</f>
        <v>3</v>
      </c>
      <c r="N6" s="72">
        <f t="shared" si="0"/>
        <v>3</v>
      </c>
      <c r="O6" s="67">
        <f>IF($M6&lt;=$Z$1,VLOOKUP($Y$1*($N6-1)+1,DATA!$A$11:$L$1502,10,0),$M$1)</f>
        <v>4.6296299842651933E-05</v>
      </c>
      <c r="P6" s="57">
        <f>IF($M6&lt;=$Z$1,VLOOKUP($Y$1*($N6-1)+1,DATA!$A$11:$L$1502,5,0),$M$1)</f>
        <v>2.13</v>
      </c>
      <c r="R6">
        <f t="shared" si="2"/>
        <v>53</v>
      </c>
      <c r="S6" s="72">
        <f t="shared" si="1"/>
      </c>
      <c r="T6" s="67">
        <f>IF($R6&lt;=$Z$1,VLOOKUP($Y$1*($S6-1)+1,DATA!$A$11:$L$1502,10,0),$M$1)</f>
      </c>
      <c r="U6" s="57">
        <f>IF($R6&lt;=$Z$1,VLOOKUP($Y$1*($S6-1)+1,DATA!$A$11:$L$1502,5,0),$M$1)</f>
      </c>
      <c r="X6" t="str">
        <f>COMPUTATION!B4</f>
        <v>cm</v>
      </c>
    </row>
    <row r="7" spans="1:24" ht="16.5" customHeight="1">
      <c r="A7" s="33" t="s">
        <v>8</v>
      </c>
      <c r="B7" s="15">
        <v>2</v>
      </c>
      <c r="C7" s="34" t="s">
        <v>124</v>
      </c>
      <c r="H7" t="s">
        <v>9</v>
      </c>
      <c r="I7">
        <f>'DEFAULT PROPERTIES and SETTINGS'!A19</f>
        <v>0</v>
      </c>
      <c r="J7">
        <f>'DEFAULT PROPERTIES and SETTINGS'!B19</f>
        <v>0</v>
      </c>
      <c r="L7" t="str">
        <f>'DEFAULT PROPERTIES and SETTINGS'!D19</f>
        <v>Gulf Coast Aquifer Systems (6603 values)</v>
      </c>
      <c r="M7">
        <f t="shared" si="3"/>
        <v>4</v>
      </c>
      <c r="N7" s="72">
        <f t="shared" si="0"/>
        <v>4</v>
      </c>
      <c r="O7" s="67">
        <f>IF($M7&lt;=$Z$1,VLOOKUP($Y$1*($N7-1)+1,DATA!$A$11:$L$1502,10,0),$M$1)</f>
        <v>6.944444612599909E-05</v>
      </c>
      <c r="P7" s="57">
        <f>IF($M7&lt;=$Z$1,VLOOKUP($Y$1*($N7-1)+1,DATA!$A$11:$L$1502,5,0),$M$1)</f>
        <v>2.141</v>
      </c>
      <c r="R7">
        <f t="shared" si="2"/>
        <v>54</v>
      </c>
      <c r="S7" s="72">
        <f t="shared" si="1"/>
      </c>
      <c r="T7" s="67">
        <f>IF($R7&lt;=$Z$1,VLOOKUP($Y$1*($S7-1)+1,DATA!$A$11:$L$1502,10,0),$M$1)</f>
      </c>
      <c r="U7" s="57">
        <f>IF($R7&lt;=$Z$1,VLOOKUP($Y$1*($S7-1)+1,DATA!$A$11:$L$1502,5,0),$M$1)</f>
      </c>
      <c r="X7" t="str">
        <f>COMPUTATION!B5</f>
        <v>mm</v>
      </c>
    </row>
    <row r="8" spans="1:21" ht="12.75">
      <c r="A8" s="35"/>
      <c r="B8" s="36"/>
      <c r="C8" s="34"/>
      <c r="I8">
        <f>'DEFAULT PROPERTIES and SETTINGS'!A20</f>
        <v>0</v>
      </c>
      <c r="J8">
        <f>'DEFAULT PROPERTIES and SETTINGS'!B20</f>
        <v>0</v>
      </c>
      <c r="L8" t="str">
        <f>'DEFAULT PROPERTIES and SETTINGS'!D20</f>
        <v>Stream Terrace Deposit, Fort Worth, Texas (59 values)</v>
      </c>
      <c r="M8">
        <f t="shared" si="3"/>
        <v>5</v>
      </c>
      <c r="N8" s="72">
        <f t="shared" si="0"/>
        <v>5</v>
      </c>
      <c r="O8" s="67">
        <f>IF($M8&lt;=$Z$1,VLOOKUP($Y$1*($N8-1)+1,DATA!$A$11:$L$1502,10,0),$M$1)</f>
        <v>9.259259240934625E-05</v>
      </c>
      <c r="P8" s="57">
        <f>IF($M8&lt;=$Z$1,VLOOKUP($Y$1*($N8-1)+1,DATA!$A$11:$L$1502,5,0),$M$1)</f>
        <v>2.15</v>
      </c>
      <c r="R8">
        <f t="shared" si="2"/>
        <v>55</v>
      </c>
      <c r="S8" s="72">
        <f t="shared" si="1"/>
      </c>
      <c r="T8" s="67">
        <f>IF($R8&lt;=$Z$1,VLOOKUP($Y$1*($S8-1)+1,DATA!$A$11:$L$1502,10,0),$M$1)</f>
      </c>
      <c r="U8" s="57">
        <f>IF($R8&lt;=$Z$1,VLOOKUP($Y$1*($S8-1)+1,DATA!$A$11:$L$1502,5,0),$M$1)</f>
      </c>
    </row>
    <row r="9" spans="1:21" ht="12.75">
      <c r="A9" s="37" t="s">
        <v>10</v>
      </c>
      <c r="B9" s="16"/>
      <c r="C9" s="38"/>
      <c r="I9">
        <f>'DEFAULT PROPERTIES and SETTINGS'!A21</f>
        <v>0</v>
      </c>
      <c r="J9">
        <f>'DEFAULT PROPERTIES and SETTINGS'!B21</f>
        <v>0</v>
      </c>
      <c r="L9" t="str">
        <f>'DEFAULT PROPERTIES and SETTINGS'!D21</f>
        <v>Surficial Aquifer, central Florida (fine sand and silt, 55 values)</v>
      </c>
      <c r="M9">
        <f t="shared" si="3"/>
        <v>6</v>
      </c>
      <c r="N9" s="72">
        <f t="shared" si="0"/>
        <v>6</v>
      </c>
      <c r="O9" s="67">
        <f>IF($M9&lt;=$Z$1,VLOOKUP($Y$1*($N9-1)+1,DATA!$A$11:$L$1502,10,0),$M$1)</f>
        <v>0.00011574074596865103</v>
      </c>
      <c r="P9" s="57">
        <f>IF($M9&lt;=$Z$1,VLOOKUP($Y$1*($N9-1)+1,DATA!$A$11:$L$1502,5,0),$M$1)</f>
        <v>2.16</v>
      </c>
      <c r="R9">
        <f t="shared" si="2"/>
        <v>56</v>
      </c>
      <c r="S9" s="72">
        <f t="shared" si="1"/>
      </c>
      <c r="T9" s="67">
        <f>IF($R9&lt;=$Z$1,VLOOKUP($Y$1*($S9-1)+1,DATA!$A$11:$L$1502,10,0),$M$1)</f>
      </c>
      <c r="U9" s="57">
        <f>IF($R9&lt;=$Z$1,VLOOKUP($Y$1*($S9-1)+1,DATA!$A$11:$L$1502,5,0),$M$1)</f>
      </c>
    </row>
    <row r="10" spans="1:21" ht="12.75">
      <c r="A10" s="33" t="s">
        <v>11</v>
      </c>
      <c r="B10" s="15">
        <v>1.6</v>
      </c>
      <c r="C10" s="34" t="str">
        <f>C7</f>
        <v>Meter</v>
      </c>
      <c r="I10">
        <f>'DEFAULT PROPERTIES and SETTINGS'!A22</f>
        <v>0</v>
      </c>
      <c r="J10">
        <f>'DEFAULT PROPERTIES and SETTINGS'!B22</f>
        <v>0</v>
      </c>
      <c r="L10" t="str">
        <f>'DEFAULT PROPERTIES and SETTINGS'!D22</f>
        <v>Silt, Loess</v>
      </c>
      <c r="M10">
        <f t="shared" si="3"/>
        <v>7</v>
      </c>
      <c r="N10" s="72">
        <f t="shared" si="0"/>
        <v>7</v>
      </c>
      <c r="O10" s="67">
        <f>IF($M10&lt;=$Z$1,VLOOKUP($Y$1*($N10-1)+1,DATA!$A$11:$L$1502,10,0),$M$1)</f>
        <v>0.00013888889225199819</v>
      </c>
      <c r="P10" s="57">
        <f>IF($M10&lt;=$Z$1,VLOOKUP($Y$1*($N10-1)+1,DATA!$A$11:$L$1502,5,0),$M$1)</f>
        <v>2.168</v>
      </c>
      <c r="R10">
        <f t="shared" si="2"/>
        <v>57</v>
      </c>
      <c r="S10" s="72">
        <f t="shared" si="1"/>
      </c>
      <c r="T10" s="67">
        <f>IF($R10&lt;=$Z$1,VLOOKUP($Y$1*($S10-1)+1,DATA!$A$11:$L$1502,10,0),$M$1)</f>
      </c>
      <c r="U10" s="57">
        <f>IF($R10&lt;=$Z$1,VLOOKUP($Y$1*($S10-1)+1,DATA!$A$11:$L$1502,5,0),$M$1)</f>
      </c>
    </row>
    <row r="11" spans="1:21" ht="18" customHeight="1">
      <c r="A11" s="33" t="s">
        <v>12</v>
      </c>
      <c r="B11" s="15">
        <v>2.6</v>
      </c>
      <c r="C11" s="34" t="str">
        <f>C10</f>
        <v>Meter</v>
      </c>
      <c r="I11">
        <f>'DEFAULT PROPERTIES and SETTINGS'!A23</f>
        <v>0</v>
      </c>
      <c r="J11">
        <f>'DEFAULT PROPERTIES and SETTINGS'!B23</f>
        <v>0</v>
      </c>
      <c r="L11" t="str">
        <f>'DEFAULT PROPERTIES and SETTINGS'!D23</f>
        <v>Till</v>
      </c>
      <c r="M11">
        <f t="shared" si="3"/>
        <v>8</v>
      </c>
      <c r="N11" s="72">
        <f t="shared" si="0"/>
        <v>8</v>
      </c>
      <c r="O11" s="67">
        <f>IF($M11&lt;=$Z$1,VLOOKUP($Y$1*($N11-1)+1,DATA!$A$11:$L$1502,10,0),$M$1)</f>
        <v>0.00016203703853534535</v>
      </c>
      <c r="P11" s="57">
        <f>IF($M11&lt;=$Z$1,VLOOKUP($Y$1*($N11-1)+1,DATA!$A$11:$L$1502,5,0),$M$1)</f>
        <v>2.173</v>
      </c>
      <c r="R11">
        <f t="shared" si="2"/>
        <v>58</v>
      </c>
      <c r="S11" s="72">
        <f t="shared" si="1"/>
      </c>
      <c r="T11" s="67">
        <f>IF($R11&lt;=$Z$1,VLOOKUP($Y$1*($S11-1)+1,DATA!$A$11:$L$1502,10,0),$M$1)</f>
      </c>
      <c r="U11" s="57">
        <f>IF($R11&lt;=$Z$1,VLOOKUP($Y$1*($S11-1)+1,DATA!$A$11:$L$1502,5,0),$M$1)</f>
      </c>
    </row>
    <row r="12" spans="1:21" ht="12.75">
      <c r="A12" s="39" t="s">
        <v>13</v>
      </c>
      <c r="B12" s="16">
        <v>4.6</v>
      </c>
      <c r="C12" s="38" t="str">
        <f>C11</f>
        <v>Meter</v>
      </c>
      <c r="I12">
        <f>'DEFAULT PROPERTIES and SETTINGS'!A24</f>
        <v>0</v>
      </c>
      <c r="J12">
        <f>'DEFAULT PROPERTIES and SETTINGS'!B24</f>
        <v>0</v>
      </c>
      <c r="L12" t="str">
        <f>'DEFAULT PROPERTIES and SETTINGS'!D24</f>
        <v>Clay soils (surface)</v>
      </c>
      <c r="M12">
        <f aca="true" t="shared" si="4" ref="M12:M33">M11+1</f>
        <v>9</v>
      </c>
      <c r="N12" s="72">
        <f t="shared" si="0"/>
        <v>9</v>
      </c>
      <c r="O12" s="67">
        <f>IF($M12&lt;=$Z$1,VLOOKUP($Y$1*($N12-1)+1,DATA!$A$11:$L$1502,10,0),$M$1)</f>
        <v>0.0001851851848186925</v>
      </c>
      <c r="P12" s="57">
        <f>IF($M12&lt;=$Z$1,VLOOKUP($Y$1*($N12-1)+1,DATA!$A$11:$L$1502,5,0),$M$1)</f>
        <v>2.182</v>
      </c>
      <c r="R12">
        <f t="shared" si="2"/>
        <v>59</v>
      </c>
      <c r="S12" s="72">
        <f t="shared" si="1"/>
      </c>
      <c r="T12" s="67">
        <f>IF($R12&lt;=$Z$1,VLOOKUP($Y$1*($S12-1)+1,DATA!$A$11:$L$1502,10,0),$M$1)</f>
      </c>
      <c r="U12" s="57">
        <f>IF($R12&lt;=$Z$1,VLOOKUP($Y$1*($S12-1)+1,DATA!$A$11:$L$1502,5,0),$M$1)</f>
      </c>
    </row>
    <row r="13" spans="1:21" ht="12.75">
      <c r="A13" s="35"/>
      <c r="B13" s="36"/>
      <c r="C13" s="34"/>
      <c r="I13">
        <f>'DEFAULT PROPERTIES and SETTINGS'!A25</f>
        <v>0</v>
      </c>
      <c r="J13">
        <f>'DEFAULT PROPERTIES and SETTINGS'!B25</f>
        <v>0</v>
      </c>
      <c r="L13" t="str">
        <f>'DEFAULT PROPERTIES and SETTINGS'!D25</f>
        <v>Clay</v>
      </c>
      <c r="M13">
        <f t="shared" si="4"/>
        <v>10</v>
      </c>
      <c r="N13" s="72">
        <f t="shared" si="0"/>
        <v>10</v>
      </c>
      <c r="O13" s="67">
        <f>IF($M13&lt;=$Z$1,VLOOKUP($Y$1*($N13-1)+1,DATA!$A$11:$L$1502,10,0),$M$1)</f>
        <v>0.00020833333837799728</v>
      </c>
      <c r="P13" s="57">
        <f>IF($M13&lt;=$Z$1,VLOOKUP($Y$1*($N13-1)+1,DATA!$A$11:$L$1502,5,0),$M$1)</f>
        <v>2.19</v>
      </c>
      <c r="R13">
        <f t="shared" si="2"/>
        <v>60</v>
      </c>
      <c r="S13" s="72">
        <f t="shared" si="1"/>
      </c>
      <c r="T13" s="67">
        <f>IF($R13&lt;=$Z$1,VLOOKUP($Y$1*($S13-1)+1,DATA!$A$11:$L$1502,10,0),$M$1)</f>
      </c>
      <c r="U13" s="57">
        <f>IF($R13&lt;=$Z$1,VLOOKUP($Y$1*($S13-1)+1,DATA!$A$11:$L$1502,5,0),$M$1)</f>
      </c>
    </row>
    <row r="14" spans="1:21" ht="12.75">
      <c r="A14" s="37" t="s">
        <v>14</v>
      </c>
      <c r="B14" s="16"/>
      <c r="C14" s="38"/>
      <c r="I14">
        <f>'DEFAULT PROPERTIES and SETTINGS'!A26</f>
        <v>0</v>
      </c>
      <c r="J14">
        <f>'DEFAULT PROPERTIES and SETTINGS'!B26</f>
        <v>0</v>
      </c>
      <c r="L14" t="str">
        <f>'DEFAULT PROPERTIES and SETTINGS'!D26</f>
        <v>Unweathered Marine Clay</v>
      </c>
      <c r="M14">
        <f t="shared" si="4"/>
        <v>11</v>
      </c>
      <c r="N14" s="72">
        <f t="shared" si="0"/>
        <v>11</v>
      </c>
      <c r="O14" s="67">
        <f>IF($M14&lt;=$Z$1,VLOOKUP($Y$1*($N14-1)+1,DATA!$A$11:$L$1502,10,0),$M$1)</f>
        <v>0.00023148148466134444</v>
      </c>
      <c r="P14" s="57">
        <f>IF($M14&lt;=$Z$1,VLOOKUP($Y$1*($N14-1)+1,DATA!$A$11:$L$1502,5,0),$M$1)</f>
        <v>2.198</v>
      </c>
      <c r="R14">
        <f t="shared" si="2"/>
        <v>61</v>
      </c>
      <c r="S14" s="72">
        <f t="shared" si="1"/>
      </c>
      <c r="T14" s="67">
        <f>IF($R14&lt;=$Z$1,VLOOKUP($Y$1*($S14-1)+1,DATA!$A$11:$L$1502,10,0),$M$1)</f>
      </c>
      <c r="U14" s="57">
        <f>IF($R14&lt;=$Z$1,VLOOKUP($Y$1*($S14-1)+1,DATA!$A$11:$L$1502,5,0),$M$1)</f>
      </c>
    </row>
    <row r="15" spans="1:21" ht="12.75">
      <c r="A15" s="33" t="s">
        <v>15</v>
      </c>
      <c r="B15" s="15" t="s">
        <v>69</v>
      </c>
      <c r="C15" s="34"/>
      <c r="I15">
        <f>'DEFAULT PROPERTIES and SETTINGS'!A27</f>
        <v>0</v>
      </c>
      <c r="J15">
        <f>'DEFAULT PROPERTIES and SETTINGS'!B27</f>
        <v>0</v>
      </c>
      <c r="L15" t="str">
        <f>'DEFAULT PROPERTIES and SETTINGS'!D27</f>
        <v>Karst</v>
      </c>
      <c r="M15">
        <f t="shared" si="4"/>
        <v>12</v>
      </c>
      <c r="N15" s="72">
        <f t="shared" si="0"/>
        <v>12</v>
      </c>
      <c r="O15" s="67">
        <f>IF($M15&lt;=$Z$1,VLOOKUP($Y$1*($N15-1)+1,DATA!$A$11:$L$1502,10,0),$M$1)</f>
        <v>0.0002546296309446916</v>
      </c>
      <c r="P15" s="57">
        <f>IF($M15&lt;=$Z$1,VLOOKUP($Y$1*($N15-1)+1,DATA!$A$11:$L$1502,5,0),$M$1)</f>
        <v>2.208</v>
      </c>
      <c r="R15">
        <f t="shared" si="2"/>
        <v>62</v>
      </c>
      <c r="S15" s="72">
        <f t="shared" si="1"/>
      </c>
      <c r="T15" s="67">
        <f>IF($R15&lt;=$Z$1,VLOOKUP($Y$1*($S15-1)+1,DATA!$A$11:$L$1502,10,0),$M$1)</f>
      </c>
      <c r="U15" s="57">
        <f>IF($R15&lt;=$Z$1,VLOOKUP($Y$1*($S15-1)+1,DATA!$A$11:$L$1502,5,0),$M$1)</f>
      </c>
    </row>
    <row r="16" spans="1:21" ht="12.75">
      <c r="A16" s="39" t="s">
        <v>16</v>
      </c>
      <c r="B16" s="16" t="s">
        <v>91</v>
      </c>
      <c r="C16" s="38"/>
      <c r="I16">
        <f>'DEFAULT PROPERTIES and SETTINGS'!A28</f>
        <v>0</v>
      </c>
      <c r="J16">
        <f>'DEFAULT PROPERTIES and SETTINGS'!B28</f>
        <v>0</v>
      </c>
      <c r="L16" t="str">
        <f>'DEFAULT PROPERTIES and SETTINGS'!D28</f>
        <v>Reef Limestone</v>
      </c>
      <c r="M16">
        <f t="shared" si="4"/>
        <v>13</v>
      </c>
      <c r="N16" s="72">
        <f t="shared" si="0"/>
        <v>13</v>
      </c>
      <c r="O16" s="67">
        <f>IF($M16&lt;=$Z$1,VLOOKUP($Y$1*($N16-1)+1,DATA!$A$11:$L$1502,10,0),$M$1)</f>
        <v>0.00027777777722803876</v>
      </c>
      <c r="P16" s="57">
        <f>IF($M16&lt;=$Z$1,VLOOKUP($Y$1*($N16-1)+1,DATA!$A$11:$L$1502,5,0),$M$1)</f>
        <v>2.2159999999999997</v>
      </c>
      <c r="R16">
        <f t="shared" si="2"/>
        <v>63</v>
      </c>
      <c r="S16" s="72">
        <f t="shared" si="1"/>
      </c>
      <c r="T16" s="67">
        <f>IF($R16&lt;=$Z$1,VLOOKUP($Y$1*($S16-1)+1,DATA!$A$11:$L$1502,10,0),$M$1)</f>
      </c>
      <c r="U16" s="57">
        <f>IF($R16&lt;=$Z$1,VLOOKUP($Y$1*($S16-1)+1,DATA!$A$11:$L$1502,5,0),$M$1)</f>
      </c>
    </row>
    <row r="17" spans="1:21" ht="12.75">
      <c r="A17" s="52"/>
      <c r="B17" s="53"/>
      <c r="C17" s="54"/>
      <c r="I17">
        <f>'DEFAULT PROPERTIES and SETTINGS'!A29</f>
        <v>0</v>
      </c>
      <c r="J17">
        <f>'DEFAULT PROPERTIES and SETTINGS'!B29</f>
        <v>0</v>
      </c>
      <c r="L17" t="str">
        <f>'DEFAULT PROPERTIES and SETTINGS'!D29</f>
        <v>Limestone, Dolomite</v>
      </c>
      <c r="M17">
        <f t="shared" si="4"/>
        <v>14</v>
      </c>
      <c r="N17" s="72">
        <f t="shared" si="0"/>
        <v>14</v>
      </c>
      <c r="O17" s="67">
        <f>IF($M17&lt;=$Z$1,VLOOKUP($Y$1*($N17-1)+1,DATA!$A$11:$L$1502,10,0),$M$1)</f>
        <v>0.00030092593078734353</v>
      </c>
      <c r="P17" s="57">
        <f>IF($M17&lt;=$Z$1,VLOOKUP($Y$1*($N17-1)+1,DATA!$A$11:$L$1502,5,0),$M$1)</f>
        <v>2.222</v>
      </c>
      <c r="R17">
        <f t="shared" si="2"/>
        <v>64</v>
      </c>
      <c r="S17" s="72">
        <f t="shared" si="1"/>
      </c>
      <c r="T17" s="67">
        <f>IF($R17&lt;=$Z$1,VLOOKUP($Y$1*($S17-1)+1,DATA!$A$11:$L$1502,10,0),$M$1)</f>
      </c>
      <c r="U17" s="57">
        <f>IF($R17&lt;=$Z$1,VLOOKUP($Y$1*($S17-1)+1,DATA!$A$11:$L$1502,5,0),$M$1)</f>
      </c>
    </row>
    <row r="18" spans="1:21" ht="12.75">
      <c r="A18" s="51" t="s">
        <v>97</v>
      </c>
      <c r="B18" s="130" t="s">
        <v>71</v>
      </c>
      <c r="C18" s="131"/>
      <c r="I18">
        <f>'DEFAULT PROPERTIES and SETTINGS'!A30</f>
        <v>0</v>
      </c>
      <c r="J18">
        <f>'DEFAULT PROPERTIES and SETTINGS'!B30</f>
        <v>0</v>
      </c>
      <c r="L18" t="str">
        <f>'DEFAULT PROPERTIES and SETTINGS'!D30</f>
        <v>Fine-Grained Sandstone</v>
      </c>
      <c r="M18">
        <f t="shared" si="4"/>
        <v>15</v>
      </c>
      <c r="N18" s="72">
        <f t="shared" si="0"/>
        <v>15</v>
      </c>
      <c r="O18" s="67">
        <f>IF($M18&lt;=$Z$1,VLOOKUP($Y$1*($N18-1)+1,DATA!$A$11:$L$1502,10,0),$M$1)</f>
        <v>0.0003240740770706907</v>
      </c>
      <c r="P18" s="57">
        <f>IF($M18&lt;=$Z$1,VLOOKUP($Y$1*($N18-1)+1,DATA!$A$11:$L$1502,5,0),$M$1)</f>
        <v>2.23</v>
      </c>
      <c r="R18">
        <f t="shared" si="2"/>
        <v>65</v>
      </c>
      <c r="S18" s="72">
        <f t="shared" si="1"/>
      </c>
      <c r="T18" s="67">
        <f>IF($R18&lt;=$Z$1,VLOOKUP($Y$1*($S18-1)+1,DATA!$A$11:$L$1502,10,0),$M$1)</f>
      </c>
      <c r="U18" s="57">
        <f>IF($R18&lt;=$Z$1,VLOOKUP($Y$1*($S18-1)+1,DATA!$A$11:$L$1502,5,0),$M$1)</f>
      </c>
    </row>
    <row r="19" spans="9:21" ht="12.75">
      <c r="I19">
        <f>'DEFAULT PROPERTIES and SETTINGS'!A31</f>
        <v>0</v>
      </c>
      <c r="J19">
        <f>'DEFAULT PROPERTIES and SETTINGS'!B31</f>
        <v>0</v>
      </c>
      <c r="L19" t="str">
        <f>'DEFAULT PROPERTIES and SETTINGS'!D31</f>
        <v>Medium-Grained Sandstone</v>
      </c>
      <c r="M19">
        <f t="shared" si="4"/>
        <v>16</v>
      </c>
      <c r="N19" s="72">
        <f t="shared" si="0"/>
        <v>16</v>
      </c>
      <c r="O19" s="67">
        <f>IF($M19&lt;=$Z$1,VLOOKUP($Y$1*($N19-1)+1,DATA!$A$11:$L$1502,10,0),$M$1)</f>
        <v>0.00034722222335403785</v>
      </c>
      <c r="P19" s="57">
        <f>IF($M19&lt;=$Z$1,VLOOKUP($Y$1*($N19-1)+1,DATA!$A$11:$L$1502,5,0),$M$1)</f>
        <v>2.24</v>
      </c>
      <c r="R19">
        <f t="shared" si="2"/>
        <v>66</v>
      </c>
      <c r="S19" s="72">
        <f t="shared" si="1"/>
      </c>
      <c r="T19" s="67">
        <f>IF($R19&lt;=$Z$1,VLOOKUP($Y$1*($S19-1)+1,DATA!$A$11:$L$1502,10,0),$M$1)</f>
      </c>
      <c r="U19" s="57">
        <f>IF($R19&lt;=$Z$1,VLOOKUP($Y$1*($S19-1)+1,DATA!$A$11:$L$1502,5,0),$M$1)</f>
      </c>
    </row>
    <row r="20" spans="1:21" ht="15">
      <c r="A20" s="8"/>
      <c r="B20" s="9" t="s">
        <v>17</v>
      </c>
      <c r="C20" s="8"/>
      <c r="I20">
        <f>'DEFAULT PROPERTIES and SETTINGS'!A32</f>
        <v>0</v>
      </c>
      <c r="J20">
        <f>'DEFAULT PROPERTIES and SETTINGS'!B32</f>
        <v>0</v>
      </c>
      <c r="L20" t="str">
        <f>'DEFAULT PROPERTIES and SETTINGS'!D32</f>
        <v>Siltstone</v>
      </c>
      <c r="M20">
        <f t="shared" si="4"/>
        <v>17</v>
      </c>
      <c r="N20" s="72">
        <f t="shared" si="0"/>
        <v>17</v>
      </c>
      <c r="O20" s="67">
        <f>IF($M20&lt;=$Z$1,VLOOKUP($Y$1*($N20-1)+1,DATA!$A$11:$L$1502,10,0),$M$1)</f>
        <v>0.000370370369637385</v>
      </c>
      <c r="P20" s="57">
        <f>IF($M20&lt;=$Z$1,VLOOKUP($Y$1*($N20-1)+1,DATA!$A$11:$L$1502,5,0),$M$1)</f>
        <v>2.245</v>
      </c>
      <c r="R20">
        <f t="shared" si="2"/>
        <v>67</v>
      </c>
      <c r="S20" s="72">
        <f t="shared" si="1"/>
      </c>
      <c r="T20" s="67">
        <f>IF($R20&lt;=$Z$1,VLOOKUP($Y$1*($S20-1)+1,DATA!$A$11:$L$1502,10,0),$M$1)</f>
      </c>
      <c r="U20" s="57">
        <f>IF($R20&lt;=$Z$1,VLOOKUP($Y$1*($S20-1)+1,DATA!$A$11:$L$1502,5,0),$M$1)</f>
      </c>
    </row>
    <row r="21" spans="1:21" ht="15.75">
      <c r="A21" s="10" t="s">
        <v>18</v>
      </c>
      <c r="B21" s="71">
        <f>COMPUTATION!B24</f>
        <v>2</v>
      </c>
      <c r="C21" s="71" t="str">
        <f>COMPUTATION!C24</f>
        <v>Meter</v>
      </c>
      <c r="I21">
        <f>'DEFAULT PROPERTIES and SETTINGS'!A33</f>
        <v>0</v>
      </c>
      <c r="J21">
        <f>'DEFAULT PROPERTIES and SETTINGS'!B33</f>
        <v>0</v>
      </c>
      <c r="L21" t="str">
        <f>'DEFAULT PROPERTIES and SETTINGS'!D33</f>
        <v>Claystone</v>
      </c>
      <c r="M21">
        <f t="shared" si="4"/>
        <v>18</v>
      </c>
      <c r="N21" s="72">
        <f t="shared" si="0"/>
        <v>18</v>
      </c>
      <c r="O21" s="67">
        <f>IF($M21&lt;=$Z$1,VLOOKUP($Y$1*($N21-1)+1,DATA!$A$11:$L$1502,10,0),$M$1)</f>
        <v>0.0003935185231966898</v>
      </c>
      <c r="P21" s="57">
        <f>IF($M21&lt;=$Z$1,VLOOKUP($Y$1*($N21-1)+1,DATA!$A$11:$L$1502,5,0),$M$1)</f>
        <v>2.25</v>
      </c>
      <c r="R21">
        <f t="shared" si="2"/>
        <v>68</v>
      </c>
      <c r="S21" s="72">
        <f t="shared" si="1"/>
      </c>
      <c r="T21" s="67">
        <f>IF($R21&lt;=$Z$1,VLOOKUP($Y$1*($S21-1)+1,DATA!$A$11:$L$1502,10,0),$M$1)</f>
      </c>
      <c r="U21" s="57">
        <f>IF($R21&lt;=$Z$1,VLOOKUP($Y$1*($S21-1)+1,DATA!$A$11:$L$1502,5,0),$M$1)</f>
      </c>
    </row>
    <row r="22" spans="1:21" ht="12.75">
      <c r="A22" s="10" t="s">
        <v>20</v>
      </c>
      <c r="B22" s="71">
        <f>COMPUTATION!B25</f>
        <v>2.9999999999999996</v>
      </c>
      <c r="C22" s="71" t="str">
        <f>COMPUTATION!C25</f>
        <v>Meter</v>
      </c>
      <c r="I22">
        <f>'DEFAULT PROPERTIES and SETTINGS'!A34</f>
        <v>0</v>
      </c>
      <c r="J22">
        <f>'DEFAULT PROPERTIES and SETTINGS'!B34</f>
        <v>0</v>
      </c>
      <c r="L22" t="str">
        <f>'DEFAULT PROPERTIES and SETTINGS'!D34</f>
        <v>Anhydrite</v>
      </c>
      <c r="M22">
        <f t="shared" si="4"/>
        <v>19</v>
      </c>
      <c r="N22" s="72">
        <f t="shared" si="0"/>
        <v>19</v>
      </c>
      <c r="O22" s="67">
        <f>IF($M22&lt;=$Z$1,VLOOKUP($Y$1*($N22-1)+1,DATA!$A$11:$L$1502,10,0),$M$1)</f>
        <v>0.00041666666948003694</v>
      </c>
      <c r="P22" s="57">
        <f>IF($M22&lt;=$Z$1,VLOOKUP($Y$1*($N22-1)+1,DATA!$A$11:$L$1502,5,0),$M$1)</f>
        <v>2.258</v>
      </c>
      <c r="R22">
        <f t="shared" si="2"/>
        <v>69</v>
      </c>
      <c r="S22" s="72">
        <f t="shared" si="1"/>
      </c>
      <c r="T22" s="67">
        <f>IF($R22&lt;=$Z$1,VLOOKUP($Y$1*($S22-1)+1,DATA!$A$11:$L$1502,10,0),$M$1)</f>
      </c>
      <c r="U22" s="57">
        <f>IF($R22&lt;=$Z$1,VLOOKUP($Y$1*($S22-1)+1,DATA!$A$11:$L$1502,5,0),$M$1)</f>
      </c>
    </row>
    <row r="23" spans="1:21" ht="12.75">
      <c r="A23" s="10" t="s">
        <v>21</v>
      </c>
      <c r="B23" s="71">
        <f>COMPUTATION!B26</f>
        <v>2.9999999999999996</v>
      </c>
      <c r="C23" s="71" t="str">
        <f>COMPUTATION!C26</f>
        <v>Meter</v>
      </c>
      <c r="I23">
        <f>'DEFAULT PROPERTIES and SETTINGS'!A35</f>
        <v>0</v>
      </c>
      <c r="J23">
        <f>'DEFAULT PROPERTIES and SETTINGS'!B35</f>
        <v>0</v>
      </c>
      <c r="L23" t="str">
        <f>'DEFAULT PROPERTIES and SETTINGS'!D35</f>
        <v>Shale</v>
      </c>
      <c r="M23">
        <f t="shared" si="4"/>
        <v>20</v>
      </c>
      <c r="N23" s="72">
        <f t="shared" si="0"/>
        <v>20</v>
      </c>
      <c r="O23" s="67">
        <f>IF($M23&lt;=$Z$1,VLOOKUP($Y$1*($N23-1)+1,DATA!$A$11:$L$1502,10,0),$M$1)</f>
        <v>0.0004398148157633841</v>
      </c>
      <c r="P23" s="57">
        <f>IF($M23&lt;=$Z$1,VLOOKUP($Y$1*($N23-1)+1,DATA!$A$11:$L$1502,5,0),$M$1)</f>
        <v>2.262</v>
      </c>
      <c r="R23">
        <f t="shared" si="2"/>
        <v>70</v>
      </c>
      <c r="S23" s="72">
        <f t="shared" si="1"/>
      </c>
      <c r="T23" s="67">
        <f>IF($R23&lt;=$Z$1,VLOOKUP($Y$1*($S23-1)+1,DATA!$A$11:$L$1502,10,0),$M$1)</f>
      </c>
      <c r="U23" s="57">
        <f>IF($R23&lt;=$Z$1,VLOOKUP($Y$1*($S23-1)+1,DATA!$A$11:$L$1502,5,0),$M$1)</f>
      </c>
    </row>
    <row r="24" spans="1:21" ht="15.75">
      <c r="A24" s="10" t="s">
        <v>22</v>
      </c>
      <c r="B24" s="11">
        <f>COMPUTATION!C46</f>
        <v>79.99999999999999</v>
      </c>
      <c r="C24" s="7"/>
      <c r="I24">
        <f>'DEFAULT PROPERTIES and SETTINGS'!A36</f>
        <v>0</v>
      </c>
      <c r="J24">
        <f>'DEFAULT PROPERTIES and SETTINGS'!B36</f>
        <v>0</v>
      </c>
      <c r="L24" t="str">
        <f>'DEFAULT PROPERTIES and SETTINGS'!D36</f>
        <v>Permeable Basalt</v>
      </c>
      <c r="M24">
        <f t="shared" si="4"/>
        <v>21</v>
      </c>
      <c r="N24" s="72">
        <f t="shared" si="0"/>
        <v>21</v>
      </c>
      <c r="O24" s="67">
        <f>IF($M24&lt;=$Z$1,VLOOKUP($Y$1*($N24-1)+1,DATA!$A$11:$L$1502,10,0),$M$1)</f>
        <v>0.00046296296204673126</v>
      </c>
      <c r="P24" s="57">
        <f>IF($M24&lt;=$Z$1,VLOOKUP($Y$1*($N24-1)+1,DATA!$A$11:$L$1502,5,0),$M$1)</f>
        <v>2.272</v>
      </c>
      <c r="R24">
        <f t="shared" si="2"/>
        <v>71</v>
      </c>
      <c r="S24" s="72">
        <f t="shared" si="1"/>
      </c>
      <c r="T24" s="67">
        <f>IF($R24&lt;=$Z$1,VLOOKUP($Y$1*($S24-1)+1,DATA!$A$11:$L$1502,10,0),$M$1)</f>
      </c>
      <c r="U24" s="57">
        <f>IF($R24&lt;=$Z$1,VLOOKUP($Y$1*($S24-1)+1,DATA!$A$11:$L$1502,5,0),$M$1)</f>
      </c>
    </row>
    <row r="25" spans="1:21" ht="15.75">
      <c r="A25" s="18" t="s">
        <v>156</v>
      </c>
      <c r="B25" s="11">
        <f>COMPUTATION!B29</f>
        <v>0.694</v>
      </c>
      <c r="C25" s="7" t="str">
        <f>'DEFAULT PROPERTIES and SETTINGS'!$D$4</f>
        <v>Meter</v>
      </c>
      <c r="I25">
        <f>'DEFAULT PROPERTIES and SETTINGS'!A37</f>
        <v>0</v>
      </c>
      <c r="J25">
        <f>'DEFAULT PROPERTIES and SETTINGS'!B37</f>
        <v>0</v>
      </c>
      <c r="L25" t="str">
        <f>'DEFAULT PROPERTIES and SETTINGS'!D37</f>
        <v>Fractured Igneous and Metamorphic Rock</v>
      </c>
      <c r="M25">
        <f t="shared" si="4"/>
        <v>22</v>
      </c>
      <c r="N25" s="72">
        <f t="shared" si="0"/>
        <v>22</v>
      </c>
      <c r="O25" s="67">
        <f>IF($M25&lt;=$Z$1,VLOOKUP($Y$1*($N25-1)+1,DATA!$A$11:$L$1502,10,0),$M$1)</f>
        <v>0.00048611111560603604</v>
      </c>
      <c r="P25" s="57">
        <f>IF($M25&lt;=$Z$1,VLOOKUP($Y$1*($N25-1)+1,DATA!$A$11:$L$1502,5,0),$M$1)</f>
        <v>2.278</v>
      </c>
      <c r="R25">
        <f t="shared" si="2"/>
        <v>72</v>
      </c>
      <c r="S25" s="72">
        <f t="shared" si="1"/>
      </c>
      <c r="T25" s="67">
        <f>IF($R25&lt;=$Z$1,VLOOKUP($Y$1*($S25-1)+1,DATA!$A$11:$L$1502,10,0),$M$1)</f>
      </c>
      <c r="U25" s="57">
        <f>IF($R25&lt;=$Z$1,VLOOKUP($Y$1*($S25-1)+1,DATA!$A$11:$L$1502,5,0),$M$1)</f>
      </c>
    </row>
    <row r="26" spans="1:21" ht="15.75">
      <c r="A26" s="18" t="s">
        <v>151</v>
      </c>
      <c r="B26" s="57">
        <f>COMPUTATION!G15</f>
        <v>0.7682378330569147</v>
      </c>
      <c r="C26" t="str">
        <f>C25</f>
        <v>Meter</v>
      </c>
      <c r="I26">
        <f>'DEFAULT PROPERTIES and SETTINGS'!A38</f>
        <v>0</v>
      </c>
      <c r="J26">
        <f>'DEFAULT PROPERTIES and SETTINGS'!B38</f>
        <v>0</v>
      </c>
      <c r="L26" t="str">
        <f>'DEFAULT PROPERTIES and SETTINGS'!D38</f>
        <v>Weathered Granite</v>
      </c>
      <c r="M26">
        <f t="shared" si="4"/>
        <v>23</v>
      </c>
      <c r="N26" s="72">
        <f t="shared" si="0"/>
        <v>23</v>
      </c>
      <c r="O26" s="67">
        <f>IF($M26&lt;=$Z$1,VLOOKUP($Y$1*($N26-1)+1,DATA!$A$11:$L$1502,10,0),$M$1)</f>
        <v>0.0005092592618893832</v>
      </c>
      <c r="P26" s="57">
        <f>IF($M26&lt;=$Z$1,VLOOKUP($Y$1*($N26-1)+1,DATA!$A$11:$L$1502,5,0),$M$1)</f>
        <v>2.285</v>
      </c>
      <c r="R26">
        <f t="shared" si="2"/>
        <v>73</v>
      </c>
      <c r="S26" s="72">
        <f t="shared" si="1"/>
      </c>
      <c r="T26" s="67">
        <f>IF($R26&lt;=$Z$1,VLOOKUP($Y$1*($S26-1)+1,DATA!$A$11:$L$1502,10,0),$M$1)</f>
      </c>
      <c r="U26" s="57">
        <f>IF($R26&lt;=$Z$1,VLOOKUP($Y$1*($S26-1)+1,DATA!$A$11:$L$1502,5,0),$M$1)</f>
      </c>
    </row>
    <row r="27" spans="1:21" ht="15.75">
      <c r="A27" s="8" t="s">
        <v>26</v>
      </c>
      <c r="B27" s="8"/>
      <c r="C27" s="8"/>
      <c r="I27">
        <f>'DEFAULT PROPERTIES and SETTINGS'!A39</f>
        <v>0</v>
      </c>
      <c r="J27">
        <f>'DEFAULT PROPERTIES and SETTINGS'!B39</f>
        <v>0</v>
      </c>
      <c r="L27" t="str">
        <f>'DEFAULT PROPERTIES and SETTINGS'!D39</f>
        <v>Weathered Gabbro</v>
      </c>
      <c r="M27">
        <f t="shared" si="4"/>
        <v>24</v>
      </c>
      <c r="N27" s="72">
        <f t="shared" si="0"/>
        <v>24</v>
      </c>
      <c r="O27" s="67">
        <f>IF($M27&lt;=$Z$1,VLOOKUP($Y$1*($N27-1)+1,DATA!$A$11:$L$1502,10,0),$M$1)</f>
        <v>0.0005324074081727304</v>
      </c>
      <c r="P27" s="57">
        <f>IF($M27&lt;=$Z$1,VLOOKUP($Y$1*($N27-1)+1,DATA!$A$11:$L$1502,5,0),$M$1)</f>
        <v>2.29</v>
      </c>
      <c r="R27">
        <f t="shared" si="2"/>
        <v>74</v>
      </c>
      <c r="S27" s="72">
        <f t="shared" si="1"/>
      </c>
      <c r="T27" s="67">
        <f>IF($R27&lt;=$Z$1,VLOOKUP($Y$1*($S27-1)+1,DATA!$A$11:$L$1502,10,0),$M$1)</f>
      </c>
      <c r="U27" s="57">
        <f>IF($R27&lt;=$Z$1,VLOOKUP($Y$1*($S27-1)+1,DATA!$A$11:$L$1502,5,0),$M$1)</f>
      </c>
    </row>
    <row r="28" spans="1:21" ht="12.75">
      <c r="A28" s="10">
        <f>IF($B$23/$B$22&lt;'DEFAULT PROPERTIES and SETTINGS'!$D$1,COMPUTATION!B37,"")</f>
      </c>
      <c r="B28" s="40">
        <f>IF($B$23/$B$22&lt;'DEFAULT PROPERTIES and SETTINGS'!$D$1,COMPUTATION!C37,"")</f>
      </c>
      <c r="I28">
        <f>'DEFAULT PROPERTIES and SETTINGS'!A40</f>
        <v>0</v>
      </c>
      <c r="J28">
        <f>'DEFAULT PROPERTIES and SETTINGS'!B40</f>
        <v>0</v>
      </c>
      <c r="L28" t="str">
        <f>'DEFAULT PROPERTIES and SETTINGS'!D40</f>
        <v>Basalt</v>
      </c>
      <c r="M28">
        <f t="shared" si="4"/>
        <v>25</v>
      </c>
      <c r="N28" s="72">
        <f t="shared" si="0"/>
        <v>25</v>
      </c>
      <c r="O28" s="67">
        <f>IF($M28&lt;=$Z$1,VLOOKUP($Y$1*($N28-1)+1,DATA!$A$11:$L$1502,10,0),$M$1)</f>
        <v>0.0005555555544560775</v>
      </c>
      <c r="P28" s="57">
        <f>IF($M28&lt;=$Z$1,VLOOKUP($Y$1*($N28-1)+1,DATA!$A$11:$L$1502,5,0),$M$1)</f>
        <v>2.2969999999999997</v>
      </c>
      <c r="R28">
        <f t="shared" si="2"/>
        <v>75</v>
      </c>
      <c r="S28" s="72">
        <f t="shared" si="1"/>
      </c>
      <c r="T28" s="67">
        <f>IF($R28&lt;=$Z$1,VLOOKUP($Y$1*($S28-1)+1,DATA!$A$11:$L$1502,10,0),$M$1)</f>
      </c>
      <c r="U28" s="57">
        <f>IF($R28&lt;=$Z$1,VLOOKUP($Y$1*($S28-1)+1,DATA!$A$11:$L$1502,5,0),$M$1)</f>
      </c>
    </row>
    <row r="29" spans="1:21" ht="12.75">
      <c r="A29" s="10">
        <f>IF($B$23/$B$22&lt;'DEFAULT PROPERTIES and SETTINGS'!$D$1,COMPUTATION!B38,"")</f>
      </c>
      <c r="B29" s="40">
        <f>IF($B$23/$B$22&lt;'DEFAULT PROPERTIES and SETTINGS'!$D$1,COMPUTATION!C38,"")</f>
      </c>
      <c r="C29" s="7"/>
      <c r="I29">
        <f>'DEFAULT PROPERTIES and SETTINGS'!A41</f>
        <v>0</v>
      </c>
      <c r="J29">
        <f>'DEFAULT PROPERTIES and SETTINGS'!B41</f>
        <v>0</v>
      </c>
      <c r="L29" t="str">
        <f>'DEFAULT PROPERTIES and SETTINGS'!D41</f>
        <v>Unfractured Igneous and Metamorphic Rock </v>
      </c>
      <c r="M29">
        <f t="shared" si="4"/>
        <v>26</v>
      </c>
      <c r="N29" s="72">
        <f t="shared" si="0"/>
        <v>26</v>
      </c>
      <c r="O29" s="67">
        <f>IF($M29&lt;=$Z$1,VLOOKUP($Y$1*($N29-1)+1,DATA!$A$11:$L$1502,10,0),$M$1)</f>
        <v>0.0005787037080153823</v>
      </c>
      <c r="P29" s="57">
        <f>IF($M29&lt;=$Z$1,VLOOKUP($Y$1*($N29-1)+1,DATA!$A$11:$L$1502,5,0),$M$1)</f>
        <v>2.305</v>
      </c>
      <c r="R29">
        <f t="shared" si="2"/>
        <v>76</v>
      </c>
      <c r="S29" s="72">
        <f t="shared" si="1"/>
      </c>
      <c r="T29" s="67">
        <f>IF($R29&lt;=$Z$1,VLOOKUP($Y$1*($S29-1)+1,DATA!$A$11:$L$1502,10,0),$M$1)</f>
      </c>
      <c r="U29" s="57">
        <f>IF($R29&lt;=$Z$1,VLOOKUP($Y$1*($S29-1)+1,DATA!$A$11:$L$1502,5,0),$M$1)</f>
      </c>
    </row>
    <row r="30" spans="1:21" ht="12.75">
      <c r="A30" s="10" t="str">
        <f>IF($B$23/$B$22&lt;'DEFAULT PROPERTIES and SETTINGS'!$D$1,"",COMPUTATION!B39)</f>
        <v>Fully penetrate C =</v>
      </c>
      <c r="B30" s="40">
        <f>IF($B$23/$B$22&lt;'DEFAULT PROPERTIES and SETTINGS'!$D$1,"",COMPUTATION!C39)</f>
        <v>3.7098329120631472</v>
      </c>
      <c r="C30" s="7"/>
      <c r="I30">
        <f>'DEFAULT PROPERTIES and SETTINGS'!A42</f>
        <v>0</v>
      </c>
      <c r="J30">
        <f>'DEFAULT PROPERTIES and SETTINGS'!B42</f>
        <v>0</v>
      </c>
      <c r="L30" t="str">
        <f>'DEFAULT PROPERTIES and SETTINGS'!D42</f>
        <v>Unfractured Igneous and Metamorphic Rock </v>
      </c>
      <c r="M30">
        <f t="shared" si="4"/>
        <v>27</v>
      </c>
      <c r="N30" s="72">
        <f t="shared" si="0"/>
        <v>27</v>
      </c>
      <c r="O30" s="67">
        <f>IF($M30&lt;=$Z$1,VLOOKUP($Y$1*($N30-1)+1,DATA!$A$11:$L$1502,10,0),$M$1)</f>
        <v>0.0006018518542987294</v>
      </c>
      <c r="P30" s="57">
        <f>IF($M30&lt;=$Z$1,VLOOKUP($Y$1*($N30-1)+1,DATA!$A$11:$L$1502,5,0),$M$1)</f>
        <v>2.31</v>
      </c>
      <c r="R30">
        <f t="shared" si="2"/>
        <v>77</v>
      </c>
      <c r="S30" s="72">
        <f t="shared" si="1"/>
      </c>
      <c r="T30" s="67">
        <f>IF($R30&lt;=$Z$1,VLOOKUP($Y$1*($S30-1)+1,DATA!$A$11:$L$1502,10,0),$M$1)</f>
      </c>
      <c r="U30" s="57">
        <f>IF($R30&lt;=$Z$1,VLOOKUP($Y$1*($S30-1)+1,DATA!$A$11:$L$1502,5,0),$M$1)</f>
      </c>
    </row>
    <row r="31" spans="1:21" ht="12.75">
      <c r="A31" s="10" t="s">
        <v>32</v>
      </c>
      <c r="B31" s="40">
        <f>COMPUTATION!C49</f>
        <v>3.621373510606622</v>
      </c>
      <c r="C31" s="7"/>
      <c r="M31">
        <f t="shared" si="4"/>
        <v>28</v>
      </c>
      <c r="N31" s="72">
        <f t="shared" si="0"/>
        <v>28</v>
      </c>
      <c r="O31" s="67">
        <f>IF($M31&lt;=$Z$1,VLOOKUP($Y$1*($N31-1)+1,DATA!$A$11:$L$1502,10,0),$M$1)</f>
        <v>0.0006250000005820766</v>
      </c>
      <c r="P31" s="57">
        <f>IF($M31&lt;=$Z$1,VLOOKUP($Y$1*($N31-1)+1,DATA!$A$11:$L$1502,5,0),$M$1)</f>
        <v>2.316</v>
      </c>
      <c r="R31">
        <f t="shared" si="2"/>
        <v>78</v>
      </c>
      <c r="S31" s="72">
        <f t="shared" si="1"/>
      </c>
      <c r="T31" s="67">
        <f>IF($R31&lt;=$Z$1,VLOOKUP($Y$1*($S31-1)+1,DATA!$A$11:$L$1502,10,0),$M$1)</f>
      </c>
      <c r="U31" s="57">
        <f>IF($R31&lt;=$Z$1,VLOOKUP($Y$1*($S31-1)+1,DATA!$A$11:$L$1502,5,0),$M$1)</f>
      </c>
    </row>
    <row r="32" spans="1:21" ht="12.75">
      <c r="A32" s="10" t="s">
        <v>33</v>
      </c>
      <c r="B32" s="11">
        <f>COMPUTATION!C50</f>
        <v>3.0690044419847355</v>
      </c>
      <c r="C32" s="7" t="str">
        <f>'DEFAULT PROPERTIES and SETTINGS'!$D$4</f>
        <v>Meter</v>
      </c>
      <c r="M32">
        <f t="shared" si="4"/>
        <v>29</v>
      </c>
      <c r="N32" s="72">
        <f t="shared" si="0"/>
        <v>29</v>
      </c>
      <c r="O32" s="67">
        <f>IF($M32&lt;=$Z$1,VLOOKUP($Y$1*($N32-1)+1,DATA!$A$11:$L$1502,10,0),$M$1)</f>
        <v>0.0006481481468654238</v>
      </c>
      <c r="P32" s="57">
        <f>IF($M32&lt;=$Z$1,VLOOKUP($Y$1*($N32-1)+1,DATA!$A$11:$L$1502,5,0),$M$1)</f>
        <v>2.325</v>
      </c>
      <c r="R32">
        <f t="shared" si="2"/>
        <v>79</v>
      </c>
      <c r="S32" s="72">
        <f t="shared" si="1"/>
      </c>
      <c r="T32" s="67">
        <f>IF($R32&lt;=$Z$1,VLOOKUP($Y$1*($S32-1)+1,DATA!$A$11:$L$1502,10,0),$M$1)</f>
      </c>
      <c r="U32" s="57">
        <f>IF($R32&lt;=$Z$1,VLOOKUP($Y$1*($S32-1)+1,DATA!$A$11:$L$1502,5,0),$M$1)</f>
      </c>
    </row>
    <row r="33" spans="1:21" ht="12.75">
      <c r="A33" s="7"/>
      <c r="B33" s="7"/>
      <c r="C33" s="7"/>
      <c r="M33">
        <f t="shared" si="4"/>
        <v>30</v>
      </c>
      <c r="N33" s="72">
        <f t="shared" si="0"/>
        <v>30</v>
      </c>
      <c r="O33" s="67">
        <f>IF($M33&lt;=$Z$1,VLOOKUP($Y$1*($N33-1)+1,DATA!$A$11:$L$1502,10,0),$M$1)</f>
        <v>0.0006712963004247285</v>
      </c>
      <c r="P33" s="57">
        <f>IF($M33&lt;=$Z$1,VLOOKUP($Y$1*($N33-1)+1,DATA!$A$11:$L$1502,5,0),$M$1)</f>
        <v>2.33</v>
      </c>
      <c r="R33">
        <f t="shared" si="2"/>
        <v>80</v>
      </c>
      <c r="S33" s="72">
        <f t="shared" si="1"/>
      </c>
      <c r="T33" s="67">
        <f>IF($R33&lt;=$Z$1,VLOOKUP($Y$1*($S33-1)+1,DATA!$A$11:$L$1502,10,0),$M$1)</f>
      </c>
      <c r="U33" s="57">
        <f>IF($R33&lt;=$Z$1,VLOOKUP($Y$1*($S33-1)+1,DATA!$A$11:$L$1502,5,0),$M$1)</f>
      </c>
    </row>
    <row r="34" spans="1:21" ht="15.75">
      <c r="A34" s="10" t="s">
        <v>35</v>
      </c>
      <c r="B34">
        <f>COMPUTATION!C52/86400</f>
        <v>0.0029873731564552817</v>
      </c>
      <c r="C34" s="7" t="s">
        <v>36</v>
      </c>
      <c r="M34">
        <f aca="true" t="shared" si="5" ref="M34:M53">M33+1</f>
        <v>31</v>
      </c>
      <c r="N34" s="72">
        <f t="shared" si="0"/>
        <v>31</v>
      </c>
      <c r="O34" s="67">
        <f>IF($M34&lt;=$Z$1,VLOOKUP($Y$1*($N34-1)+1,DATA!$A$11:$L$1502,10,0),$M$1)</f>
        <v>0.0006944444467080757</v>
      </c>
      <c r="P34" s="57">
        <f>IF($M34&lt;=$Z$1,VLOOKUP($Y$1*($N34-1)+1,DATA!$A$11:$L$1502,5,0),$M$1)</f>
        <v>2.3369999999999997</v>
      </c>
      <c r="R34">
        <f t="shared" si="2"/>
        <v>81</v>
      </c>
      <c r="S34" s="72">
        <f t="shared" si="1"/>
      </c>
      <c r="T34" s="67">
        <f>IF($R34&lt;=$Z$1,VLOOKUP($Y$1*($S34-1)+1,DATA!$A$11:$L$1502,10,0),$M$1)</f>
      </c>
      <c r="U34" s="57">
        <f>IF($R34&lt;=$Z$1,VLOOKUP($Y$1*($S34-1)+1,DATA!$A$11:$L$1502,5,0),$M$1)</f>
      </c>
    </row>
    <row r="35" spans="1:21" ht="15.75">
      <c r="A35" s="41" t="s">
        <v>38</v>
      </c>
      <c r="B35" s="73">
        <f>COMPUTATION!C54</f>
        <v>334.7422459893049</v>
      </c>
      <c r="C35" s="8" t="s">
        <v>39</v>
      </c>
      <c r="M35">
        <f t="shared" si="5"/>
        <v>32</v>
      </c>
      <c r="N35" s="72">
        <f t="shared" si="0"/>
        <v>32</v>
      </c>
      <c r="O35" s="67">
        <f>IF($M35&lt;=$Z$1,VLOOKUP($Y$1*($N35-1)+1,DATA!$A$11:$L$1502,10,0),$M$1)</f>
        <v>0.0007175925929914229</v>
      </c>
      <c r="P35" s="57">
        <f>IF($M35&lt;=$Z$1,VLOOKUP($Y$1*($N35-1)+1,DATA!$A$11:$L$1502,5,0),$M$1)</f>
        <v>2.342</v>
      </c>
      <c r="R35">
        <f t="shared" si="2"/>
        <v>82</v>
      </c>
      <c r="S35" s="72">
        <f t="shared" si="1"/>
      </c>
      <c r="T35" s="67">
        <f>IF($R35&lt;=$Z$1,VLOOKUP($Y$1*($S35-1)+1,DATA!$A$11:$L$1502,10,0),$M$1)</f>
      </c>
      <c r="U35" s="57">
        <f>IF($R35&lt;=$Z$1,VLOOKUP($Y$1*($S35-1)+1,DATA!$A$11:$L$1502,5,0),$M$1)</f>
      </c>
    </row>
    <row r="36" spans="1:21" ht="12.75">
      <c r="A36" s="126" t="str">
        <f>COMPUTATION!A65</f>
        <v>Input is consistent.  </v>
      </c>
      <c r="B36" s="127"/>
      <c r="C36" s="127"/>
      <c r="M36">
        <f t="shared" si="5"/>
        <v>33</v>
      </c>
      <c r="N36" s="72">
        <f aca="true" t="shared" si="6" ref="N36:N53">IF($M36&lt;=$Z$1,M36,$M$1)</f>
        <v>33</v>
      </c>
      <c r="O36" s="67">
        <f>IF($M36&lt;=$Z$1,VLOOKUP($Y$1*($N36-1)+1,DATA!$A$11:$L$1502,10,0),$M$1)</f>
        <v>0.00074074073927477</v>
      </c>
      <c r="P36" s="57">
        <f>IF($M36&lt;=$Z$1,VLOOKUP($Y$1*($N36-1)+1,DATA!$A$11:$L$1502,5,0),$M$1)</f>
        <v>2.346</v>
      </c>
      <c r="R36">
        <f t="shared" si="2"/>
        <v>83</v>
      </c>
      <c r="S36" s="72">
        <f aca="true" t="shared" si="7" ref="S36:S53">IF($R36&lt;=$Z$1,R36,$M$1)</f>
      </c>
      <c r="T36" s="67">
        <f>IF($R36&lt;=$Z$1,VLOOKUP($Y$1*($S36-1)+1,DATA!$A$11:$L$1502,10,0),$M$1)</f>
      </c>
      <c r="U36" s="57">
        <f>IF($R36&lt;=$Z$1,VLOOKUP($Y$1*($S36-1)+1,DATA!$A$11:$L$1502,5,0),$M$1)</f>
      </c>
    </row>
    <row r="37" spans="1:21" ht="13.5" thickBot="1">
      <c r="A37" s="128"/>
      <c r="B37" s="128"/>
      <c r="C37" s="128"/>
      <c r="M37">
        <f t="shared" si="5"/>
        <v>34</v>
      </c>
      <c r="N37" s="72">
        <f t="shared" si="6"/>
        <v>34</v>
      </c>
      <c r="O37" s="67">
        <f>IF($M37&lt;=$Z$1,VLOOKUP($Y$1*($N37-1)+1,DATA!$A$11:$L$1502,10,0),$M$1)</f>
        <v>0.0007638888928340748</v>
      </c>
      <c r="P37" s="57">
        <f>IF($M37&lt;=$Z$1,VLOOKUP($Y$1*($N37-1)+1,DATA!$A$11:$L$1502,5,0),$M$1)</f>
        <v>2.353</v>
      </c>
      <c r="R37">
        <f t="shared" si="2"/>
        <v>84</v>
      </c>
      <c r="S37" s="72">
        <f t="shared" si="7"/>
      </c>
      <c r="T37" s="67">
        <f>IF($R37&lt;=$Z$1,VLOOKUP($Y$1*($S37-1)+1,DATA!$A$11:$L$1502,10,0),$M$1)</f>
      </c>
      <c r="U37" s="57">
        <f>IF($R37&lt;=$Z$1,VLOOKUP($Y$1*($S37-1)+1,DATA!$A$11:$L$1502,5,0),$M$1)</f>
      </c>
    </row>
    <row r="38" spans="1:21" ht="13.5" thickBot="1">
      <c r="A38" s="120" t="s">
        <v>133</v>
      </c>
      <c r="B38" s="121">
        <f>IF(A36=COMPUTATION!B76,COMPUTATION!C58,COMPUTATION!B78)</f>
        <v>3.9E-06</v>
      </c>
      <c r="C38" s="122" t="str">
        <f>COMPUTATION!$C$8</f>
        <v>Meter/Second</v>
      </c>
      <c r="M38">
        <f t="shared" si="5"/>
        <v>35</v>
      </c>
      <c r="N38" s="72">
        <f t="shared" si="6"/>
        <v>35</v>
      </c>
      <c r="O38" s="67">
        <f>IF($M38&lt;=$Z$1,VLOOKUP($Y$1*($N38-1)+1,DATA!$A$11:$L$1502,10,0),$M$1)</f>
        <v>0.000787037039117422</v>
      </c>
      <c r="P38" s="57">
        <f>IF($M38&lt;=$Z$1,VLOOKUP($Y$1*($N38-1)+1,DATA!$A$11:$L$1502,5,0),$M$1)</f>
        <v>2.3609999999999998</v>
      </c>
      <c r="R38">
        <f t="shared" si="2"/>
        <v>85</v>
      </c>
      <c r="S38" s="72">
        <f t="shared" si="7"/>
      </c>
      <c r="T38" s="67">
        <f>IF($R38&lt;=$Z$1,VLOOKUP($Y$1*($S38-1)+1,DATA!$A$11:$L$1502,10,0),$M$1)</f>
      </c>
      <c r="U38" s="57">
        <f>IF($R38&lt;=$Z$1,VLOOKUP($Y$1*($S38-1)+1,DATA!$A$11:$L$1502,5,0),$M$1)</f>
      </c>
    </row>
    <row r="39" spans="1:21" ht="12.75">
      <c r="A39" s="123"/>
      <c r="B39" s="124"/>
      <c r="C39" s="109"/>
      <c r="M39">
        <f t="shared" si="5"/>
        <v>36</v>
      </c>
      <c r="N39" s="72">
        <f t="shared" si="6"/>
        <v>36</v>
      </c>
      <c r="O39" s="67">
        <f>IF($M39&lt;=$Z$1,VLOOKUP($Y$1*($N39-1)+1,DATA!$A$11:$L$1502,10,0),$M$1)</f>
        <v>0.0008101851854007691</v>
      </c>
      <c r="P39" s="57">
        <f>IF($M39&lt;=$Z$1,VLOOKUP($Y$1*($N39-1)+1,DATA!$A$11:$L$1502,5,0),$M$1)</f>
        <v>2.366</v>
      </c>
      <c r="R39">
        <f t="shared" si="2"/>
        <v>86</v>
      </c>
      <c r="S39" s="72">
        <f t="shared" si="7"/>
      </c>
      <c r="T39" s="67">
        <f>IF($R39&lt;=$Z$1,VLOOKUP($Y$1*($S39-1)+1,DATA!$A$11:$L$1502,10,0),$M$1)</f>
      </c>
      <c r="U39" s="57">
        <f>IF($R39&lt;=$Z$1,VLOOKUP($Y$1*($S39-1)+1,DATA!$A$11:$L$1502,5,0),$M$1)</f>
      </c>
    </row>
    <row r="40" spans="1:21" ht="12.75">
      <c r="A40" s="7"/>
      <c r="B40" s="7"/>
      <c r="C40" s="7"/>
      <c r="M40">
        <f t="shared" si="5"/>
        <v>37</v>
      </c>
      <c r="N40" s="72">
        <f t="shared" si="6"/>
        <v>37</v>
      </c>
      <c r="O40" s="67">
        <f>IF($M40&lt;=$Z$1,VLOOKUP($Y$1*($N40-1)+1,DATA!$A$11:$L$1502,10,0),$M$1)</f>
        <v>0.0008333333316841163</v>
      </c>
      <c r="P40" s="57">
        <f>IF($M40&lt;=$Z$1,VLOOKUP($Y$1*($N40-1)+1,DATA!$A$11:$L$1502,5,0),$M$1)</f>
        <v>2.37</v>
      </c>
      <c r="R40">
        <f t="shared" si="2"/>
        <v>87</v>
      </c>
      <c r="S40" s="72">
        <f t="shared" si="7"/>
      </c>
      <c r="T40" s="67">
        <f>IF($R40&lt;=$Z$1,VLOOKUP($Y$1*($S40-1)+1,DATA!$A$11:$L$1502,10,0),$M$1)</f>
      </c>
      <c r="U40" s="57">
        <f>IF($R40&lt;=$Z$1,VLOOKUP($Y$1*($S40-1)+1,DATA!$A$11:$L$1502,5,0),$M$1)</f>
      </c>
    </row>
    <row r="41" spans="13:21" ht="12.75">
      <c r="M41">
        <f t="shared" si="5"/>
        <v>38</v>
      </c>
      <c r="N41" s="72">
        <f t="shared" si="6"/>
        <v>38</v>
      </c>
      <c r="O41" s="67">
        <f>IF($M41&lt;=$Z$1,VLOOKUP($Y$1*($N41-1)+1,DATA!$A$11:$L$1502,10,0),$M$1)</f>
        <v>0.000856481485243421</v>
      </c>
      <c r="P41" s="57">
        <f>IF($M41&lt;=$Z$1,VLOOKUP($Y$1*($N41-1)+1,DATA!$A$11:$L$1502,5,0),$M$1)</f>
        <v>2.374</v>
      </c>
      <c r="R41">
        <f t="shared" si="2"/>
        <v>88</v>
      </c>
      <c r="S41" s="72">
        <f t="shared" si="7"/>
      </c>
      <c r="T41" s="67">
        <f>IF($R41&lt;=$Z$1,VLOOKUP($Y$1*($S41-1)+1,DATA!$A$11:$L$1502,10,0),$M$1)</f>
      </c>
      <c r="U41" s="57">
        <f>IF($R41&lt;=$Z$1,VLOOKUP($Y$1*($S41-1)+1,DATA!$A$11:$L$1502,5,0),$M$1)</f>
      </c>
    </row>
    <row r="42" spans="1:21" ht="15">
      <c r="A42" s="129" t="str">
        <f>COMPUTATION!A87</f>
        <v>K= 0.0000039 is less than likely minimum of 0.0000106 for Fine Sand</v>
      </c>
      <c r="B42" s="129"/>
      <c r="C42" s="129"/>
      <c r="D42" s="129"/>
      <c r="E42" s="129"/>
      <c r="F42" s="129"/>
      <c r="G42" s="129"/>
      <c r="H42" s="129"/>
      <c r="M42">
        <f t="shared" si="5"/>
        <v>39</v>
      </c>
      <c r="N42" s="72">
        <f t="shared" si="6"/>
        <v>39</v>
      </c>
      <c r="O42" s="67">
        <f>IF($M42&lt;=$Z$1,VLOOKUP($Y$1*($N42-1)+1,DATA!$A$11:$L$1502,10,0),$M$1)</f>
        <v>0.0008796296315267682</v>
      </c>
      <c r="P42" s="57">
        <f>IF($M42&lt;=$Z$1,VLOOKUP($Y$1*($N42-1)+1,DATA!$A$11:$L$1502,5,0),$M$1)</f>
        <v>2.3819999999999997</v>
      </c>
      <c r="R42">
        <f t="shared" si="2"/>
        <v>89</v>
      </c>
      <c r="S42" s="72">
        <f t="shared" si="7"/>
      </c>
      <c r="T42" s="67">
        <f>IF($R42&lt;=$Z$1,VLOOKUP($Y$1*($S42-1)+1,DATA!$A$11:$L$1502,10,0),$M$1)</f>
      </c>
      <c r="U42" s="57">
        <f>IF($R42&lt;=$Z$1,VLOOKUP($Y$1*($S42-1)+1,DATA!$A$11:$L$1502,5,0),$M$1)</f>
      </c>
    </row>
    <row r="43" spans="1:21" ht="12.75">
      <c r="A43" t="s">
        <v>46</v>
      </c>
      <c r="H43" s="1" t="s">
        <v>47</v>
      </c>
      <c r="M43">
        <f t="shared" si="5"/>
        <v>40</v>
      </c>
      <c r="N43" s="72">
        <f t="shared" si="6"/>
        <v>40</v>
      </c>
      <c r="O43" s="67">
        <f>IF($M43&lt;=$Z$1,VLOOKUP($Y$1*($N43-1)+1,DATA!$A$11:$L$1502,10,0),$M$1)</f>
        <v>0.0009027777778101154</v>
      </c>
      <c r="P43" s="57">
        <f>IF($M43&lt;=$Z$1,VLOOKUP($Y$1*($N43-1)+1,DATA!$A$11:$L$1502,5,0),$M$1)</f>
        <v>2.386</v>
      </c>
      <c r="R43">
        <f t="shared" si="2"/>
        <v>90</v>
      </c>
      <c r="S43" s="72">
        <f t="shared" si="7"/>
      </c>
      <c r="T43" s="67">
        <f>IF($R43&lt;=$Z$1,VLOOKUP($Y$1*($S43-1)+1,DATA!$A$11:$L$1502,10,0),$M$1)</f>
      </c>
      <c r="U43" s="57">
        <f>IF($R43&lt;=$Z$1,VLOOKUP($Y$1*($S43-1)+1,DATA!$A$11:$L$1502,5,0),$M$1)</f>
      </c>
    </row>
    <row r="44" spans="13:21" ht="12.75">
      <c r="M44">
        <f t="shared" si="5"/>
        <v>41</v>
      </c>
      <c r="N44" s="72">
        <f t="shared" si="6"/>
        <v>41</v>
      </c>
      <c r="O44" s="67">
        <f>IF($M44&lt;=$Z$1,VLOOKUP($Y$1*($N44-1)+1,DATA!$A$11:$L$1502,10,0),$M$1)</f>
        <v>0.0009259259313694201</v>
      </c>
      <c r="P44" s="57">
        <f>IF($M44&lt;=$Z$1,VLOOKUP($Y$1*($N44-1)+1,DATA!$A$11:$L$1502,5,0),$M$1)</f>
        <v>2.3930000000000002</v>
      </c>
      <c r="R44">
        <f t="shared" si="2"/>
        <v>91</v>
      </c>
      <c r="S44" s="72">
        <f t="shared" si="7"/>
      </c>
      <c r="T44" s="67">
        <f>IF($R44&lt;=$Z$1,VLOOKUP($Y$1*($S44-1)+1,DATA!$A$11:$L$1502,10,0),$M$1)</f>
      </c>
      <c r="U44" s="57">
        <f>IF($R44&lt;=$Z$1,VLOOKUP($Y$1*($S44-1)+1,DATA!$A$11:$L$1502,5,0),$M$1)</f>
      </c>
    </row>
    <row r="45" spans="13:21" ht="12.75">
      <c r="M45">
        <f t="shared" si="5"/>
        <v>42</v>
      </c>
      <c r="N45" s="72">
        <f t="shared" si="6"/>
        <v>42</v>
      </c>
      <c r="O45" s="67">
        <f>IF($M45&lt;=$Z$1,VLOOKUP($Y$1*($N45-1)+1,DATA!$A$11:$L$1502,10,0),$M$1)</f>
        <v>0.0009490740776527673</v>
      </c>
      <c r="P45" s="57">
        <f>IF($M45&lt;=$Z$1,VLOOKUP($Y$1*($N45-1)+1,DATA!$A$11:$L$1502,5,0),$M$1)</f>
        <v>2.394</v>
      </c>
      <c r="R45">
        <f t="shared" si="2"/>
        <v>92</v>
      </c>
      <c r="S45" s="72">
        <f t="shared" si="7"/>
      </c>
      <c r="T45" s="67">
        <f>IF($R45&lt;=$Z$1,VLOOKUP($Y$1*($S45-1)+1,DATA!$A$11:$L$1502,10,0),$M$1)</f>
      </c>
      <c r="U45" s="57">
        <f>IF($R45&lt;=$Z$1,VLOOKUP($Y$1*($S45-1)+1,DATA!$A$11:$L$1502,5,0),$M$1)</f>
      </c>
    </row>
    <row r="46" spans="13:21" ht="12.75">
      <c r="M46">
        <f t="shared" si="5"/>
        <v>43</v>
      </c>
      <c r="N46" s="72">
        <f t="shared" si="6"/>
        <v>43</v>
      </c>
      <c r="O46" s="67">
        <f>IF($M46&lt;=$Z$1,VLOOKUP($Y$1*($N46-1)+1,DATA!$A$11:$L$1502,10,0),$M$1)</f>
        <v>0.0009722222239361145</v>
      </c>
      <c r="P46" s="57">
        <f>IF($M46&lt;=$Z$1,VLOOKUP($Y$1*($N46-1)+1,DATA!$A$11:$L$1502,5,0),$M$1)</f>
        <v>2.404</v>
      </c>
      <c r="R46">
        <f t="shared" si="2"/>
        <v>93</v>
      </c>
      <c r="S46" s="72">
        <f t="shared" si="7"/>
      </c>
      <c r="T46" s="67">
        <f>IF($R46&lt;=$Z$1,VLOOKUP($Y$1*($S46-1)+1,DATA!$A$11:$L$1502,10,0),$M$1)</f>
      </c>
      <c r="U46" s="57">
        <f>IF($R46&lt;=$Z$1,VLOOKUP($Y$1*($S46-1)+1,DATA!$A$11:$L$1502,5,0),$M$1)</f>
      </c>
    </row>
    <row r="47" spans="13:21" ht="12.75">
      <c r="M47">
        <f t="shared" si="5"/>
        <v>44</v>
      </c>
      <c r="N47" s="72">
        <f t="shared" si="6"/>
        <v>44</v>
      </c>
      <c r="O47" s="67">
        <f>IF($M47&lt;=$Z$1,VLOOKUP($Y$1*($N47-1)+1,DATA!$A$11:$L$1502,10,0),$M$1)</f>
        <v>0.0009953703702194616</v>
      </c>
      <c r="P47" s="57">
        <f>IF($M47&lt;=$Z$1,VLOOKUP($Y$1*($N47-1)+1,DATA!$A$11:$L$1502,5,0),$M$1)</f>
        <v>2.406</v>
      </c>
      <c r="R47">
        <f t="shared" si="2"/>
        <v>94</v>
      </c>
      <c r="S47" s="72">
        <f t="shared" si="7"/>
      </c>
      <c r="T47" s="67">
        <f>IF($R47&lt;=$Z$1,VLOOKUP($Y$1*($S47-1)+1,DATA!$A$11:$L$1502,10,0),$M$1)</f>
      </c>
      <c r="U47" s="57">
        <f>IF($R47&lt;=$Z$1,VLOOKUP($Y$1*($S47-1)+1,DATA!$A$11:$L$1502,5,0),$M$1)</f>
      </c>
    </row>
    <row r="48" spans="13:21" ht="12.75">
      <c r="M48">
        <f t="shared" si="5"/>
        <v>45</v>
      </c>
      <c r="N48" s="72">
        <f t="shared" si="6"/>
        <v>45</v>
      </c>
      <c r="O48" s="67">
        <f>IF($M48&lt;=$Z$1,VLOOKUP($Y$1*($N48-1)+1,DATA!$A$11:$L$1502,10,0),$M$1)</f>
        <v>0.0010185185237787664</v>
      </c>
      <c r="P48" s="57">
        <f>IF($M48&lt;=$Z$1,VLOOKUP($Y$1*($N48-1)+1,DATA!$A$11:$L$1502,5,0),$M$1)</f>
        <v>2.4130000000000003</v>
      </c>
      <c r="R48">
        <f aca="true" t="shared" si="8" ref="R48:R53">R47+1</f>
        <v>95</v>
      </c>
      <c r="S48" s="72">
        <f t="shared" si="7"/>
      </c>
      <c r="T48" s="67">
        <f>IF($R48&lt;=$Z$1,VLOOKUP($Y$1*($S48-1)+1,DATA!$A$11:$L$1502,10,0),$M$1)</f>
      </c>
      <c r="U48" s="57">
        <f>IF($R48&lt;=$Z$1,VLOOKUP($Y$1*($S48-1)+1,DATA!$A$11:$L$1502,5,0),$M$1)</f>
      </c>
    </row>
    <row r="49" spans="13:21" ht="12.75">
      <c r="M49">
        <f t="shared" si="5"/>
        <v>46</v>
      </c>
      <c r="N49" s="72">
        <f t="shared" si="6"/>
      </c>
      <c r="O49" s="67">
        <f>IF($M49&lt;=$Z$1,VLOOKUP($Y$1*($N49-1)+1,DATA!$A$11:$L$1502,10,0),$M$1)</f>
      </c>
      <c r="P49" s="57">
        <f>IF($M49&lt;=$Z$1,VLOOKUP($Y$1*($N49-1)+1,DATA!$A$11:$L$1502,5,0),$M$1)</f>
      </c>
      <c r="R49">
        <f t="shared" si="8"/>
        <v>96</v>
      </c>
      <c r="S49" s="72">
        <f t="shared" si="7"/>
      </c>
      <c r="T49" s="67">
        <f>IF($R49&lt;=$Z$1,VLOOKUP($Y$1*($S49-1)+1,DATA!$A$11:$L$1502,10,0),$M$1)</f>
      </c>
      <c r="U49" s="57">
        <f>IF($R49&lt;=$Z$1,VLOOKUP($Y$1*($S49-1)+1,DATA!$A$11:$L$1502,5,0),$M$1)</f>
      </c>
    </row>
    <row r="50" spans="13:21" ht="12.75">
      <c r="M50">
        <f t="shared" si="5"/>
        <v>47</v>
      </c>
      <c r="N50" s="72">
        <f t="shared" si="6"/>
      </c>
      <c r="O50" s="67">
        <f>IF($M50&lt;=$Z$1,VLOOKUP($Y$1*($N50-1)+1,DATA!$A$11:$L$1502,10,0),$M$1)</f>
      </c>
      <c r="P50" s="57">
        <f>IF($M50&lt;=$Z$1,VLOOKUP($Y$1*($N50-1)+1,DATA!$A$11:$L$1502,5,0),$M$1)</f>
      </c>
      <c r="R50">
        <f t="shared" si="8"/>
        <v>97</v>
      </c>
      <c r="S50" s="72">
        <f t="shared" si="7"/>
      </c>
      <c r="T50" s="67">
        <f>IF($R50&lt;=$Z$1,VLOOKUP($Y$1*($S50-1)+1,DATA!$A$11:$L$1502,10,0),$M$1)</f>
      </c>
      <c r="U50" s="57">
        <f>IF($R50&lt;=$Z$1,VLOOKUP($Y$1*($S50-1)+1,DATA!$A$11:$L$1502,5,0),$M$1)</f>
      </c>
    </row>
    <row r="51" spans="13:21" ht="12.75">
      <c r="M51">
        <f t="shared" si="5"/>
        <v>48</v>
      </c>
      <c r="N51" s="72">
        <f t="shared" si="6"/>
      </c>
      <c r="O51" s="67">
        <f>IF($M51&lt;=$Z$1,VLOOKUP($Y$1*($N51-1)+1,DATA!$A$11:$L$1502,10,0),$M$1)</f>
      </c>
      <c r="P51" s="57">
        <f>IF($M51&lt;=$Z$1,VLOOKUP($Y$1*($N51-1)+1,DATA!$A$11:$L$1502,5,0),$M$1)</f>
      </c>
      <c r="R51">
        <f t="shared" si="8"/>
        <v>98</v>
      </c>
      <c r="S51" s="72">
        <f t="shared" si="7"/>
      </c>
      <c r="T51" s="67">
        <f>IF($R51&lt;=$Z$1,VLOOKUP($Y$1*($S51-1)+1,DATA!$A$11:$L$1502,10,0),$M$1)</f>
      </c>
      <c r="U51" s="57">
        <f>IF($R51&lt;=$Z$1,VLOOKUP($Y$1*($S51-1)+1,DATA!$A$11:$L$1502,5,0),$M$1)</f>
      </c>
    </row>
    <row r="52" spans="13:21" ht="12.75">
      <c r="M52">
        <f t="shared" si="5"/>
        <v>49</v>
      </c>
      <c r="N52" s="72">
        <f t="shared" si="6"/>
      </c>
      <c r="O52" s="67">
        <f>IF($M52&lt;=$Z$1,VLOOKUP($Y$1*($N52-1)+1,DATA!$A$11:$L$1502,10,0),$M$1)</f>
      </c>
      <c r="P52" s="57">
        <f>IF($M52&lt;=$Z$1,VLOOKUP($Y$1*($N52-1)+1,DATA!$A$11:$L$1502,5,0),$M$1)</f>
      </c>
      <c r="R52">
        <f t="shared" si="8"/>
        <v>99</v>
      </c>
      <c r="S52" s="72">
        <f t="shared" si="7"/>
      </c>
      <c r="T52" s="67">
        <f>IF($R52&lt;=$Z$1,VLOOKUP($Y$1*($S52-1)+1,DATA!$A$11:$L$1502,10,0),$M$1)</f>
      </c>
      <c r="U52" s="57">
        <f>IF($R52&lt;=$Z$1,VLOOKUP($Y$1*($S52-1)+1,DATA!$A$11:$L$1502,5,0),$M$1)</f>
      </c>
    </row>
    <row r="53" spans="13:21" ht="12.75">
      <c r="M53">
        <f t="shared" si="5"/>
        <v>50</v>
      </c>
      <c r="N53" s="72">
        <f t="shared" si="6"/>
      </c>
      <c r="O53" s="67">
        <f>IF($M53&lt;=$Z$1,VLOOKUP($Y$1*($N53-1)+1,DATA!$A$11:$L$1502,10,0),$M$1)</f>
      </c>
      <c r="P53" s="57">
        <f>IF($M53&lt;=$Z$1,VLOOKUP($Y$1*($N53-1)+1,DATA!$A$11:$L$1502,5,0),$M$1)</f>
      </c>
      <c r="R53">
        <f t="shared" si="8"/>
        <v>100</v>
      </c>
      <c r="S53" s="72">
        <f t="shared" si="7"/>
      </c>
      <c r="T53" s="67">
        <f>IF($R53&lt;=$Z$1,VLOOKUP($Y$1*($S53-1)+1,DATA!$A$11:$L$1502,10,0),$M$1)</f>
      </c>
      <c r="U53" s="57">
        <f>IF($R53&lt;=$Z$1,VLOOKUP($Y$1*($S53-1)+1,DATA!$A$11:$L$1502,5,0),$M$1)</f>
      </c>
    </row>
    <row r="54" spans="18:21" ht="12.75">
      <c r="R54">
        <f>R53+1</f>
        <v>101</v>
      </c>
      <c r="S54" s="61"/>
      <c r="T54" s="67">
        <f>IF($R54&lt;=$Z$1,VLOOKUP($Y$1*($S54-1)+1,DATA!$A$11:$L$1502,10,0),$M$1)</f>
      </c>
      <c r="U54" s="57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$L$2:$L$33</formula1>
    </dataValidation>
    <dataValidation type="list" allowBlank="1" showInputMessage="1" showErrorMessage="1" promptTitle="ANNULAR FILL ABOVE SCREEN" prompt="Describe annular seal above screened interval" sqref="B16">
      <formula1>$J$2:$J$32</formula1>
    </dataValidation>
    <dataValidation type="list" allowBlank="1" showInputMessage="1" showErrorMessage="1" promptTitle="ANNULAR FILL ACROSS SCREEN" prompt="Describe material between screen an aquifer" sqref="B15">
      <formula1>$I$2:$I$32</formula1>
    </dataValidation>
    <dataValidation type="list" allowBlank="1" showInputMessage="1" showErrorMessage="1" sqref="C5:C7">
      <formula1>$X$3:$X$7</formula1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5"/>
  <sheetViews>
    <sheetView zoomScaleSheetLayoutView="100" workbookViewId="0" topLeftCell="B1">
      <selection activeCell="B3" sqref="B3"/>
    </sheetView>
  </sheetViews>
  <sheetFormatPr defaultColWidth="9.140625" defaultRowHeight="12.75"/>
  <cols>
    <col min="1" max="1" width="4.00390625" style="76" hidden="1" customWidth="1"/>
    <col min="2" max="2" width="8.421875" style="56" customWidth="1"/>
    <col min="3" max="3" width="11.7109375" style="56" customWidth="1"/>
    <col min="4" max="4" width="8.8515625" style="56" customWidth="1"/>
    <col min="5" max="5" width="9.140625" style="56" customWidth="1"/>
    <col min="6" max="6" width="6.8515625" style="0" customWidth="1"/>
    <col min="7" max="8" width="8.140625" style="0" hidden="1" customWidth="1"/>
    <col min="9" max="9" width="6.8515625" style="0" hidden="1" customWidth="1"/>
    <col min="10" max="10" width="10.00390625" style="0" bestFit="1" customWidth="1"/>
    <col min="11" max="11" width="10.421875" style="0" bestFit="1" customWidth="1"/>
    <col min="21" max="23" width="0" style="0" hidden="1" customWidth="1"/>
    <col min="24" max="24" width="10.00390625" style="0" hidden="1" customWidth="1"/>
    <col min="25" max="27" width="0" style="0" hidden="1" customWidth="1"/>
    <col min="28" max="28" width="6.8515625" style="0" hidden="1" customWidth="1"/>
    <col min="29" max="30" width="0" style="0" hidden="1" customWidth="1"/>
    <col min="31" max="31" width="5.7109375" style="0" hidden="1" customWidth="1"/>
    <col min="32" max="32" width="8.421875" style="0" hidden="1" customWidth="1"/>
  </cols>
  <sheetData>
    <row r="1" spans="1:21" ht="12.75">
      <c r="A1" s="19"/>
      <c r="B1"/>
      <c r="C1"/>
      <c r="D1" s="1" t="s">
        <v>100</v>
      </c>
      <c r="E1">
        <f>COUNTIF(J11:J2087,"&gt;0")</f>
        <v>75</v>
      </c>
      <c r="J1" s="1" t="s">
        <v>48</v>
      </c>
      <c r="K1" s="27">
        <f>ABS(U1)</f>
        <v>0.694</v>
      </c>
      <c r="L1" t="str">
        <f>E10</f>
        <v>Meter</v>
      </c>
      <c r="U1" s="7">
        <f>E11-U2</f>
        <v>-0.694</v>
      </c>
    </row>
    <row r="2" spans="1:21" ht="12.75">
      <c r="A2" s="19"/>
      <c r="B2"/>
      <c r="C2" s="118"/>
      <c r="D2" s="132"/>
      <c r="E2" s="132"/>
      <c r="F2" s="132"/>
      <c r="K2" s="14"/>
      <c r="U2" s="7">
        <f>IF(ISBLANK(K4),K3,K4)</f>
        <v>2.77</v>
      </c>
    </row>
    <row r="3" spans="1:17" ht="30" customHeight="1">
      <c r="A3" s="74"/>
      <c r="B3" s="3"/>
      <c r="C3" s="3"/>
      <c r="D3" s="4" t="s">
        <v>2</v>
      </c>
      <c r="E3" s="3"/>
      <c r="J3" s="26" t="s">
        <v>58</v>
      </c>
      <c r="K3" s="27">
        <f>IF(E11&gt;E16,MIN(E11:E2004),MAX(E11:E2004))</f>
        <v>2.54</v>
      </c>
      <c r="L3" s="25" t="s">
        <v>59</v>
      </c>
      <c r="M3" s="25"/>
      <c r="N3" s="25"/>
      <c r="O3" s="24"/>
      <c r="P3" s="24"/>
      <c r="Q3" s="24"/>
    </row>
    <row r="4" spans="1:21" ht="13.5" customHeight="1" thickBot="1">
      <c r="A4" s="74"/>
      <c r="B4" s="77" t="s">
        <v>138</v>
      </c>
      <c r="C4" s="78"/>
      <c r="D4" s="79"/>
      <c r="E4" s="74"/>
      <c r="J4" s="26"/>
      <c r="K4" s="17">
        <v>2.77</v>
      </c>
      <c r="L4" s="25" t="s">
        <v>60</v>
      </c>
      <c r="M4" s="25"/>
      <c r="N4" s="25"/>
      <c r="O4" s="25"/>
      <c r="P4" s="24"/>
      <c r="Q4" s="24"/>
      <c r="U4" s="63"/>
    </row>
    <row r="5" spans="1:21" ht="13.5" customHeight="1">
      <c r="A5" s="74"/>
      <c r="B5" s="80"/>
      <c r="C5" s="111" t="s">
        <v>139</v>
      </c>
      <c r="D5" s="81" t="s">
        <v>143</v>
      </c>
      <c r="E5" s="81"/>
      <c r="J5" s="26"/>
      <c r="K5" s="17"/>
      <c r="L5" s="25" t="s">
        <v>62</v>
      </c>
      <c r="M5" s="25"/>
      <c r="N5" s="25"/>
      <c r="O5" s="25"/>
      <c r="P5" s="24"/>
      <c r="Q5" s="24"/>
      <c r="U5" s="63"/>
    </row>
    <row r="6" spans="1:21" ht="13.5" customHeight="1">
      <c r="A6" s="74"/>
      <c r="B6" s="82"/>
      <c r="C6" s="112" t="str">
        <f>VLOOKUP($D$5,$AC$33:$AD$35,2,0)</f>
        <v>VOLUME</v>
      </c>
      <c r="D6" s="83">
        <v>1.5</v>
      </c>
      <c r="E6" s="84" t="s">
        <v>146</v>
      </c>
      <c r="F6" s="114">
        <f>IF(ISERROR($AE$13),AE14,"")</f>
      </c>
      <c r="J6" s="26"/>
      <c r="K6" s="17"/>
      <c r="L6" s="25"/>
      <c r="M6" s="25"/>
      <c r="N6" s="25"/>
      <c r="O6" s="25"/>
      <c r="P6" s="24"/>
      <c r="Q6" s="24"/>
      <c r="U6" s="63"/>
    </row>
    <row r="7" spans="1:21" ht="13.5" customHeight="1" thickBot="1">
      <c r="A7" s="74"/>
      <c r="B7" s="85"/>
      <c r="C7" s="113" t="str">
        <f>IF(D5=AC34,"Rod Diameter "," ")</f>
        <v> </v>
      </c>
      <c r="D7" s="86"/>
      <c r="E7" s="87"/>
      <c r="F7" s="114" t="str">
        <f>IF(AND(E7="",C7="Rod Diameter"),"&lt;-- SELECT UNITS "," ")</f>
        <v> </v>
      </c>
      <c r="J7" s="26"/>
      <c r="K7" s="17"/>
      <c r="L7" s="25"/>
      <c r="M7" s="25"/>
      <c r="N7" s="25"/>
      <c r="O7" s="25"/>
      <c r="P7" s="24"/>
      <c r="Q7" s="24"/>
      <c r="U7" s="63"/>
    </row>
    <row r="8" spans="1:10" ht="13.5" customHeight="1">
      <c r="A8" s="74"/>
      <c r="B8" s="3"/>
      <c r="C8" s="43" t="s">
        <v>61</v>
      </c>
      <c r="D8" s="4"/>
      <c r="E8" s="3"/>
      <c r="J8" s="1"/>
    </row>
    <row r="9" spans="1:12" ht="12.75">
      <c r="A9" s="19"/>
      <c r="B9"/>
      <c r="C9"/>
      <c r="D9"/>
      <c r="E9"/>
      <c r="J9" s="18" t="s">
        <v>63</v>
      </c>
      <c r="K9" s="61">
        <v>0.5</v>
      </c>
      <c r="L9" s="19" t="s">
        <v>64</v>
      </c>
    </row>
    <row r="10" spans="1:17" ht="12.75">
      <c r="A10" s="75"/>
      <c r="B10" s="119" t="s">
        <v>102</v>
      </c>
      <c r="C10" s="119" t="s">
        <v>102</v>
      </c>
      <c r="D10" s="119" t="s">
        <v>105</v>
      </c>
      <c r="E10" s="119" t="s">
        <v>124</v>
      </c>
      <c r="F10" s="2"/>
      <c r="G10" s="2"/>
      <c r="H10" s="2"/>
      <c r="I10" s="2"/>
      <c r="J10" s="2" t="s">
        <v>113</v>
      </c>
      <c r="K10" s="64" t="s">
        <v>112</v>
      </c>
      <c r="L10" s="2" t="s">
        <v>65</v>
      </c>
      <c r="Q10" s="14"/>
    </row>
    <row r="11" spans="1:17" ht="12.75">
      <c r="A11" s="76">
        <v>1</v>
      </c>
      <c r="B11" s="55"/>
      <c r="C11" s="55"/>
      <c r="D11" s="55">
        <v>0</v>
      </c>
      <c r="E11" s="55">
        <v>2.076</v>
      </c>
      <c r="G11" s="61">
        <f aca="true" t="shared" si="0" ref="G11:I12">INT(B11/X$26)*X$25+MOD(B11,X$28)*X$27</f>
        <v>0</v>
      </c>
      <c r="H11" s="61">
        <f t="shared" si="0"/>
        <v>0</v>
      </c>
      <c r="I11" s="61">
        <f t="shared" si="0"/>
        <v>0</v>
      </c>
      <c r="J11" s="65">
        <f aca="true" t="shared" si="1" ref="J11:J20">SUM(G11:I11)</f>
        <v>0</v>
      </c>
      <c r="K11" s="67">
        <f aca="true" t="shared" si="2" ref="K11:K20">IF(ISNUMBER(E11),J11-$J$11+$K$9/86400,MAX($J$11:$J$2003)-$J$11)</f>
        <v>5.787037037037037E-06</v>
      </c>
      <c r="L11" s="68">
        <f aca="true" t="shared" si="3" ref="L11:L20">IF(ISBLANK(E11),0.001,IF(N11&gt;0.001,N11,0.001))</f>
        <v>1</v>
      </c>
      <c r="N11">
        <f aca="true" t="shared" si="4" ref="N11:N20">(E11-$U$2)/$U$1</f>
        <v>1</v>
      </c>
      <c r="Q11" s="14"/>
    </row>
    <row r="12" spans="1:17" ht="12.75">
      <c r="A12" s="76">
        <f>A11+1</f>
        <v>2</v>
      </c>
      <c r="D12" s="56">
        <v>2.0000004675239325</v>
      </c>
      <c r="E12" s="56">
        <v>2.121</v>
      </c>
      <c r="G12" s="61">
        <f t="shared" si="0"/>
        <v>0</v>
      </c>
      <c r="H12" s="61">
        <f t="shared" si="0"/>
        <v>0</v>
      </c>
      <c r="I12" s="61">
        <f t="shared" si="0"/>
        <v>2.3148153559304774E-05</v>
      </c>
      <c r="J12" s="65">
        <f t="shared" si="1"/>
        <v>2.3148153559304774E-05</v>
      </c>
      <c r="K12" s="67">
        <f t="shared" si="2"/>
        <v>2.893519059634181E-05</v>
      </c>
      <c r="L12" s="68">
        <f t="shared" si="3"/>
        <v>0.9351585014409223</v>
      </c>
      <c r="N12">
        <f t="shared" si="4"/>
        <v>0.9351585014409223</v>
      </c>
      <c r="P12" s="14"/>
      <c r="Q12" s="14"/>
    </row>
    <row r="13" spans="1:31" ht="12.75">
      <c r="A13" s="76">
        <f aca="true" t="shared" si="5" ref="A13:A76">A12+1</f>
        <v>3</v>
      </c>
      <c r="D13" s="56">
        <v>4.000000306405127</v>
      </c>
      <c r="E13" s="56">
        <v>2.13</v>
      </c>
      <c r="G13" s="61">
        <f aca="true" t="shared" si="6" ref="G13:I20">INT(B13/X$26)*X$25+MOD(B13,X$28)*X$27</f>
        <v>0</v>
      </c>
      <c r="H13" s="61">
        <f t="shared" si="6"/>
        <v>0</v>
      </c>
      <c r="I13" s="61">
        <f t="shared" si="6"/>
        <v>4.6296299842651933E-05</v>
      </c>
      <c r="J13" s="65">
        <f t="shared" si="1"/>
        <v>4.6296299842651933E-05</v>
      </c>
      <c r="K13" s="67">
        <f t="shared" si="2"/>
        <v>5.208333687968897E-05</v>
      </c>
      <c r="L13" s="68">
        <f t="shared" si="3"/>
        <v>0.9221902017291069</v>
      </c>
      <c r="N13">
        <f t="shared" si="4"/>
        <v>0.9221902017291069</v>
      </c>
      <c r="P13" s="14"/>
      <c r="Q13" s="14"/>
      <c r="AE13" t="str">
        <f>VLOOKUP($E$6,$AE$33:$AE$38,1,0)</f>
        <v>Liters</v>
      </c>
    </row>
    <row r="14" spans="1:31" ht="12.75">
      <c r="A14" s="76">
        <f t="shared" si="5"/>
        <v>4</v>
      </c>
      <c r="D14" s="56">
        <v>6.000000145286322</v>
      </c>
      <c r="E14" s="56">
        <v>2.141</v>
      </c>
      <c r="G14" s="61">
        <f t="shared" si="6"/>
        <v>0</v>
      </c>
      <c r="H14" s="61">
        <f t="shared" si="6"/>
        <v>0</v>
      </c>
      <c r="I14" s="61">
        <f t="shared" si="6"/>
        <v>6.944444612599909E-05</v>
      </c>
      <c r="J14" s="65">
        <f t="shared" si="1"/>
        <v>6.944444612599909E-05</v>
      </c>
      <c r="K14" s="67">
        <f t="shared" si="2"/>
        <v>7.523148316303614E-05</v>
      </c>
      <c r="L14" s="68">
        <f t="shared" si="3"/>
        <v>0.9063400576368876</v>
      </c>
      <c r="N14">
        <f t="shared" si="4"/>
        <v>0.9063400576368876</v>
      </c>
      <c r="P14" s="14"/>
      <c r="Q14" s="14"/>
      <c r="W14">
        <v>1</v>
      </c>
      <c r="X14">
        <v>2</v>
      </c>
      <c r="Y14">
        <v>3</v>
      </c>
      <c r="Z14">
        <v>4</v>
      </c>
      <c r="AA14">
        <v>5</v>
      </c>
      <c r="AB14" s="1"/>
      <c r="AE14" t="s">
        <v>162</v>
      </c>
    </row>
    <row r="15" spans="1:27" ht="12.75">
      <c r="A15" s="76">
        <f t="shared" si="5"/>
        <v>5</v>
      </c>
      <c r="D15" s="56">
        <v>7.999999984167516</v>
      </c>
      <c r="E15" s="56">
        <v>2.15</v>
      </c>
      <c r="G15" s="61">
        <f t="shared" si="6"/>
        <v>0</v>
      </c>
      <c r="H15" s="61">
        <f t="shared" si="6"/>
        <v>0</v>
      </c>
      <c r="I15" s="61">
        <f t="shared" si="6"/>
        <v>9.259259240934625E-05</v>
      </c>
      <c r="J15" s="65">
        <f t="shared" si="1"/>
        <v>9.259259240934625E-05</v>
      </c>
      <c r="K15" s="67">
        <f t="shared" si="2"/>
        <v>9.83796294463833E-05</v>
      </c>
      <c r="L15" s="68">
        <f t="shared" si="3"/>
        <v>0.8933717579250723</v>
      </c>
      <c r="N15">
        <f t="shared" si="4"/>
        <v>0.8933717579250723</v>
      </c>
      <c r="P15" s="14"/>
      <c r="Q15" s="14"/>
      <c r="X15" t="s">
        <v>108</v>
      </c>
      <c r="Y15" t="s">
        <v>109</v>
      </c>
      <c r="Z15" t="s">
        <v>110</v>
      </c>
      <c r="AA15" t="s">
        <v>111</v>
      </c>
    </row>
    <row r="16" spans="1:32" ht="12.75">
      <c r="A16" s="76">
        <f t="shared" si="5"/>
        <v>6</v>
      </c>
      <c r="D16" s="56">
        <v>10.000000451691449</v>
      </c>
      <c r="E16" s="56">
        <v>2.16</v>
      </c>
      <c r="G16" s="61">
        <f t="shared" si="6"/>
        <v>0</v>
      </c>
      <c r="H16" s="61">
        <f t="shared" si="6"/>
        <v>0</v>
      </c>
      <c r="I16" s="61">
        <f t="shared" si="6"/>
        <v>0.00011574074596865103</v>
      </c>
      <c r="J16" s="65">
        <f t="shared" si="1"/>
        <v>0.00011574074596865103</v>
      </c>
      <c r="K16" s="67">
        <f t="shared" si="2"/>
        <v>0.00012152778300568807</v>
      </c>
      <c r="L16" s="68">
        <f t="shared" si="3"/>
        <v>0.8789625360230546</v>
      </c>
      <c r="N16">
        <f t="shared" si="4"/>
        <v>0.8789625360230546</v>
      </c>
      <c r="P16" s="14"/>
      <c r="Q16" s="14"/>
      <c r="W16" t="s">
        <v>102</v>
      </c>
      <c r="X16">
        <v>0</v>
      </c>
      <c r="Y16">
        <v>1</v>
      </c>
      <c r="Z16">
        <v>0</v>
      </c>
      <c r="AA16">
        <v>1</v>
      </c>
      <c r="AE16" t="str">
        <f>COMPUTATION!B1</f>
        <v>Inch</v>
      </c>
      <c r="AF16">
        <f>COMPUTATION!C1</f>
        <v>0.08333333333333333</v>
      </c>
    </row>
    <row r="17" spans="1:32" ht="12.75">
      <c r="A17" s="76">
        <f t="shared" si="5"/>
        <v>7</v>
      </c>
      <c r="D17" s="56">
        <v>12.000000290572643</v>
      </c>
      <c r="E17" s="56">
        <v>2.168</v>
      </c>
      <c r="G17" s="61">
        <f t="shared" si="6"/>
        <v>0</v>
      </c>
      <c r="H17" s="61">
        <f t="shared" si="6"/>
        <v>0</v>
      </c>
      <c r="I17" s="61">
        <f t="shared" si="6"/>
        <v>0.00013888889225199819</v>
      </c>
      <c r="J17" s="65">
        <f t="shared" si="1"/>
        <v>0.00013888889225199819</v>
      </c>
      <c r="K17" s="67">
        <f t="shared" si="2"/>
        <v>0.00014467592928903522</v>
      </c>
      <c r="L17" s="68">
        <f t="shared" si="3"/>
        <v>0.8674351585014408</v>
      </c>
      <c r="N17">
        <f t="shared" si="4"/>
        <v>0.8674351585014408</v>
      </c>
      <c r="P17" s="14"/>
      <c r="Q17" s="14"/>
      <c r="W17" t="s">
        <v>101</v>
      </c>
      <c r="X17">
        <f>1/24</f>
        <v>0.041666666666666664</v>
      </c>
      <c r="Y17">
        <v>100</v>
      </c>
      <c r="Z17">
        <f>1/1440</f>
        <v>0.0006944444444444445</v>
      </c>
      <c r="AA17">
        <v>100</v>
      </c>
      <c r="AE17" t="str">
        <f>COMPUTATION!B2</f>
        <v>Feet</v>
      </c>
      <c r="AF17">
        <f>COMPUTATION!C2</f>
        <v>1</v>
      </c>
    </row>
    <row r="18" spans="1:32" ht="12.75">
      <c r="A18" s="76">
        <f t="shared" si="5"/>
        <v>8</v>
      </c>
      <c r="D18" s="56">
        <v>14.000000129453838</v>
      </c>
      <c r="E18" s="56">
        <v>2.173</v>
      </c>
      <c r="G18" s="61">
        <f t="shared" si="6"/>
        <v>0</v>
      </c>
      <c r="H18" s="61">
        <f t="shared" si="6"/>
        <v>0</v>
      </c>
      <c r="I18" s="61">
        <f t="shared" si="6"/>
        <v>0.00016203703853534535</v>
      </c>
      <c r="J18" s="65">
        <f t="shared" si="1"/>
        <v>0.00016203703853534535</v>
      </c>
      <c r="K18" s="67">
        <f t="shared" si="2"/>
        <v>0.00016782407557238237</v>
      </c>
      <c r="L18" s="68">
        <f t="shared" si="3"/>
        <v>0.8602305475504323</v>
      </c>
      <c r="N18">
        <f t="shared" si="4"/>
        <v>0.8602305475504323</v>
      </c>
      <c r="P18" s="14"/>
      <c r="Q18" s="14"/>
      <c r="W18" t="s">
        <v>103</v>
      </c>
      <c r="X18">
        <v>0</v>
      </c>
      <c r="Y18">
        <v>1</v>
      </c>
      <c r="Z18">
        <f>1/24</f>
        <v>0.041666666666666664</v>
      </c>
      <c r="AA18">
        <v>99999999</v>
      </c>
      <c r="AE18" t="str">
        <f>COMPUTATION!B3</f>
        <v>Meter</v>
      </c>
      <c r="AF18">
        <f>COMPUTATION!C3</f>
        <v>3.283333333333333</v>
      </c>
    </row>
    <row r="19" spans="1:32" ht="12.75">
      <c r="A19" s="76">
        <f t="shared" si="5"/>
        <v>9</v>
      </c>
      <c r="D19" s="56">
        <v>15.999999968335032</v>
      </c>
      <c r="E19" s="56">
        <v>2.182</v>
      </c>
      <c r="G19" s="61">
        <f t="shared" si="6"/>
        <v>0</v>
      </c>
      <c r="H19" s="61">
        <f t="shared" si="6"/>
        <v>0</v>
      </c>
      <c r="I19" s="61">
        <f t="shared" si="6"/>
        <v>0.0001851851848186925</v>
      </c>
      <c r="J19" s="65">
        <f t="shared" si="1"/>
        <v>0.0001851851848186925</v>
      </c>
      <c r="K19" s="67">
        <f t="shared" si="2"/>
        <v>0.00019097222185572953</v>
      </c>
      <c r="L19" s="68">
        <f t="shared" si="3"/>
        <v>0.8472622478386169</v>
      </c>
      <c r="N19">
        <f t="shared" si="4"/>
        <v>0.8472622478386169</v>
      </c>
      <c r="P19" s="14"/>
      <c r="Q19" s="14"/>
      <c r="W19" t="s">
        <v>104</v>
      </c>
      <c r="X19">
        <v>0</v>
      </c>
      <c r="Y19">
        <v>1</v>
      </c>
      <c r="Z19">
        <f>1/1440</f>
        <v>0.0006944444444444445</v>
      </c>
      <c r="AA19">
        <v>99999999</v>
      </c>
      <c r="AE19" t="str">
        <f>COMPUTATION!B4</f>
        <v>cm</v>
      </c>
      <c r="AF19">
        <f>COMPUTATION!C4</f>
        <v>0.03283333333333333</v>
      </c>
    </row>
    <row r="20" spans="1:32" ht="12.75">
      <c r="A20" s="76">
        <f t="shared" si="5"/>
        <v>10</v>
      </c>
      <c r="D20" s="56">
        <v>18.000000435858965</v>
      </c>
      <c r="E20" s="56">
        <v>2.19</v>
      </c>
      <c r="G20" s="61">
        <f t="shared" si="6"/>
        <v>0</v>
      </c>
      <c r="H20" s="61">
        <f t="shared" si="6"/>
        <v>0</v>
      </c>
      <c r="I20" s="61">
        <f t="shared" si="6"/>
        <v>0.00020833333837799728</v>
      </c>
      <c r="J20" s="65">
        <f t="shared" si="1"/>
        <v>0.00020833333837799728</v>
      </c>
      <c r="K20" s="67">
        <f t="shared" si="2"/>
        <v>0.0002141203754150343</v>
      </c>
      <c r="L20" s="68">
        <f t="shared" si="3"/>
        <v>0.835734870317003</v>
      </c>
      <c r="N20">
        <f t="shared" si="4"/>
        <v>0.835734870317003</v>
      </c>
      <c r="P20" s="14"/>
      <c r="Q20" s="14"/>
      <c r="W20" t="s">
        <v>105</v>
      </c>
      <c r="X20">
        <v>0</v>
      </c>
      <c r="Y20">
        <v>1</v>
      </c>
      <c r="Z20">
        <f>1/86400</f>
        <v>1.1574074074074073E-05</v>
      </c>
      <c r="AA20">
        <v>99999999</v>
      </c>
      <c r="AE20" t="str">
        <f>COMPUTATION!B5</f>
        <v>mm</v>
      </c>
      <c r="AF20">
        <f>COMPUTATION!C5</f>
        <v>0.0032833333333333334</v>
      </c>
    </row>
    <row r="21" spans="1:32" ht="12.75">
      <c r="A21" s="76">
        <f t="shared" si="5"/>
        <v>11</v>
      </c>
      <c r="D21" s="56">
        <v>20.00000027474016</v>
      </c>
      <c r="E21" s="56">
        <v>2.198</v>
      </c>
      <c r="G21" s="61">
        <f aca="true" t="shared" si="7" ref="G21:G84">INT(B21/X$26)*X$25+MOD(B21,X$28)*X$27</f>
        <v>0</v>
      </c>
      <c r="H21" s="61">
        <f aca="true" t="shared" si="8" ref="H21:H84">INT(C21/Y$26)*Y$25+MOD(C21,Y$28)*Y$27</f>
        <v>0</v>
      </c>
      <c r="I21" s="61">
        <f aca="true" t="shared" si="9" ref="I21:I84">INT(D21/Z$26)*Z$25+MOD(D21,Z$28)*Z$27</f>
        <v>0.00023148148466134444</v>
      </c>
      <c r="J21" s="65">
        <f aca="true" t="shared" si="10" ref="J21:J84">SUM(G21:I21)</f>
        <v>0.00023148148466134444</v>
      </c>
      <c r="K21" s="67">
        <f aca="true" t="shared" si="11" ref="K21:K84">IF(ISNUMBER(E21),J21-$J$11+$K$9/86400,MAX($J$11:$J$2003)-$J$11)</f>
        <v>0.00023726852169838147</v>
      </c>
      <c r="L21" s="68">
        <f aca="true" t="shared" si="12" ref="L21:L84">IF(ISBLANK(E21),0.001,IF(N21&gt;0.001,N21,0.001))</f>
        <v>0.8242074927953892</v>
      </c>
      <c r="N21">
        <f aca="true" t="shared" si="13" ref="N21:N84">(E21-$U$2)/$U$1</f>
        <v>0.8242074927953892</v>
      </c>
      <c r="P21" s="14"/>
      <c r="Q21" s="14"/>
      <c r="W21" t="s">
        <v>106</v>
      </c>
      <c r="X21">
        <v>0</v>
      </c>
      <c r="Y21">
        <v>1</v>
      </c>
      <c r="Z21">
        <v>1</v>
      </c>
      <c r="AA21">
        <v>99999999</v>
      </c>
      <c r="AE21" t="str">
        <f>COMPUTATION!B6</f>
        <v>PSI</v>
      </c>
      <c r="AF21">
        <f>COMPUTATION!C6</f>
        <v>2.31</v>
      </c>
    </row>
    <row r="22" spans="1:27" ht="12.75">
      <c r="A22" s="76">
        <f t="shared" si="5"/>
        <v>12</v>
      </c>
      <c r="D22" s="56">
        <v>22.000000113621354</v>
      </c>
      <c r="E22" s="56">
        <v>2.208</v>
      </c>
      <c r="G22" s="61">
        <f t="shared" si="7"/>
        <v>0</v>
      </c>
      <c r="H22" s="61">
        <f t="shared" si="8"/>
        <v>0</v>
      </c>
      <c r="I22" s="61">
        <f t="shared" si="9"/>
        <v>0.0002546296309446916</v>
      </c>
      <c r="J22" s="65">
        <f t="shared" si="10"/>
        <v>0.0002546296309446916</v>
      </c>
      <c r="K22" s="67">
        <f t="shared" si="11"/>
        <v>0.00026041666798172865</v>
      </c>
      <c r="L22" s="68">
        <f t="shared" si="12"/>
        <v>0.8097982708933715</v>
      </c>
      <c r="N22">
        <f t="shared" si="13"/>
        <v>0.8097982708933715</v>
      </c>
      <c r="P22" s="14"/>
      <c r="Q22" s="14"/>
      <c r="W22" t="s">
        <v>107</v>
      </c>
      <c r="X22">
        <v>0</v>
      </c>
      <c r="Y22">
        <v>1</v>
      </c>
      <c r="Z22">
        <v>1</v>
      </c>
      <c r="AA22">
        <v>99999999</v>
      </c>
    </row>
    <row r="23" spans="1:17" ht="12.75">
      <c r="A23" s="76">
        <f t="shared" si="5"/>
        <v>13</v>
      </c>
      <c r="D23" s="56">
        <v>23.99999995250255</v>
      </c>
      <c r="E23" s="56">
        <v>2.2159999999999997</v>
      </c>
      <c r="G23" s="61">
        <f t="shared" si="7"/>
        <v>0</v>
      </c>
      <c r="H23" s="61">
        <f t="shared" si="8"/>
        <v>0</v>
      </c>
      <c r="I23" s="61">
        <f t="shared" si="9"/>
        <v>0.00027777777722803876</v>
      </c>
      <c r="J23" s="65">
        <f t="shared" si="10"/>
        <v>0.00027777777722803876</v>
      </c>
      <c r="K23" s="67">
        <f t="shared" si="11"/>
        <v>0.0002835648142650758</v>
      </c>
      <c r="L23" s="68">
        <f t="shared" si="12"/>
        <v>0.7982708933717584</v>
      </c>
      <c r="N23">
        <f t="shared" si="13"/>
        <v>0.7982708933717584</v>
      </c>
      <c r="P23" s="14"/>
      <c r="Q23" s="14"/>
    </row>
    <row r="24" spans="1:26" ht="12.75">
      <c r="A24" s="76">
        <f t="shared" si="5"/>
        <v>14</v>
      </c>
      <c r="D24" s="56">
        <v>26.00000042002648</v>
      </c>
      <c r="E24" s="56">
        <v>2.222</v>
      </c>
      <c r="G24" s="61">
        <f t="shared" si="7"/>
        <v>0</v>
      </c>
      <c r="H24" s="61">
        <f t="shared" si="8"/>
        <v>0</v>
      </c>
      <c r="I24" s="61">
        <f t="shared" si="9"/>
        <v>0.00030092593078734353</v>
      </c>
      <c r="J24" s="65">
        <f t="shared" si="10"/>
        <v>0.00030092593078734353</v>
      </c>
      <c r="K24" s="67">
        <f t="shared" si="11"/>
        <v>0.0003067129678243806</v>
      </c>
      <c r="L24" s="68">
        <f t="shared" si="12"/>
        <v>0.7896253602305476</v>
      </c>
      <c r="N24">
        <f t="shared" si="13"/>
        <v>0.7896253602305476</v>
      </c>
      <c r="P24" s="14"/>
      <c r="Q24" s="14"/>
      <c r="X24" t="s">
        <v>134</v>
      </c>
      <c r="Y24" t="s">
        <v>135</v>
      </c>
      <c r="Z24" t="s">
        <v>136</v>
      </c>
    </row>
    <row r="25" spans="1:26" ht="12.75">
      <c r="A25" s="76">
        <f t="shared" si="5"/>
        <v>15</v>
      </c>
      <c r="D25" s="56">
        <v>28.000000258907676</v>
      </c>
      <c r="E25" s="56">
        <v>2.23</v>
      </c>
      <c r="G25" s="61">
        <f t="shared" si="7"/>
        <v>0</v>
      </c>
      <c r="H25" s="61">
        <f t="shared" si="8"/>
        <v>0</v>
      </c>
      <c r="I25" s="61">
        <f t="shared" si="9"/>
        <v>0.0003240740770706907</v>
      </c>
      <c r="J25" s="65">
        <f t="shared" si="10"/>
        <v>0.0003240740770706907</v>
      </c>
      <c r="K25" s="67">
        <f t="shared" si="11"/>
        <v>0.00032986111410772775</v>
      </c>
      <c r="L25" s="68">
        <f t="shared" si="12"/>
        <v>0.7780979827089338</v>
      </c>
      <c r="N25">
        <f t="shared" si="13"/>
        <v>0.7780979827089338</v>
      </c>
      <c r="P25" s="14"/>
      <c r="Q25" s="14"/>
      <c r="V25">
        <v>2</v>
      </c>
      <c r="W25" t="s">
        <v>108</v>
      </c>
      <c r="X25">
        <f aca="true" t="shared" si="14" ref="X25:Z28">VLOOKUP(B$10,$W$16:$AA$22,$V25,0)</f>
        <v>0</v>
      </c>
      <c r="Y25">
        <f t="shared" si="14"/>
        <v>0</v>
      </c>
      <c r="Z25">
        <f t="shared" si="14"/>
        <v>0</v>
      </c>
    </row>
    <row r="26" spans="1:26" ht="12.75">
      <c r="A26" s="76">
        <f t="shared" si="5"/>
        <v>16</v>
      </c>
      <c r="D26" s="56">
        <v>30.00000009778887</v>
      </c>
      <c r="E26" s="56">
        <v>2.24</v>
      </c>
      <c r="G26" s="61">
        <f t="shared" si="7"/>
        <v>0</v>
      </c>
      <c r="H26" s="61">
        <f t="shared" si="8"/>
        <v>0</v>
      </c>
      <c r="I26" s="61">
        <f t="shared" si="9"/>
        <v>0.00034722222335403785</v>
      </c>
      <c r="J26" s="65">
        <f t="shared" si="10"/>
        <v>0.00034722222335403785</v>
      </c>
      <c r="K26" s="67">
        <f t="shared" si="11"/>
        <v>0.0003530092603910749</v>
      </c>
      <c r="L26" s="68">
        <f t="shared" si="12"/>
        <v>0.7636887608069162</v>
      </c>
      <c r="N26">
        <f t="shared" si="13"/>
        <v>0.7636887608069162</v>
      </c>
      <c r="P26" s="14"/>
      <c r="Q26" s="14"/>
      <c r="V26">
        <v>3</v>
      </c>
      <c r="W26" t="s">
        <v>109</v>
      </c>
      <c r="X26">
        <f t="shared" si="14"/>
        <v>1</v>
      </c>
      <c r="Y26">
        <f t="shared" si="14"/>
        <v>1</v>
      </c>
      <c r="Z26">
        <f t="shared" si="14"/>
        <v>1</v>
      </c>
    </row>
    <row r="27" spans="1:32" ht="12.75">
      <c r="A27" s="76">
        <f t="shared" si="5"/>
        <v>17</v>
      </c>
      <c r="D27" s="56">
        <v>31.999999936670065</v>
      </c>
      <c r="E27" s="56">
        <v>2.245</v>
      </c>
      <c r="G27" s="61">
        <f t="shared" si="7"/>
        <v>0</v>
      </c>
      <c r="H27" s="61">
        <f t="shared" si="8"/>
        <v>0</v>
      </c>
      <c r="I27" s="61">
        <f t="shared" si="9"/>
        <v>0.000370370369637385</v>
      </c>
      <c r="J27" s="65">
        <f t="shared" si="10"/>
        <v>0.000370370369637385</v>
      </c>
      <c r="K27" s="67">
        <f t="shared" si="11"/>
        <v>0.00037615740667442207</v>
      </c>
      <c r="L27" s="68">
        <f t="shared" si="12"/>
        <v>0.7564841498559077</v>
      </c>
      <c r="N27">
        <f t="shared" si="13"/>
        <v>0.7564841498559077</v>
      </c>
      <c r="P27" s="14"/>
      <c r="Q27" s="14"/>
      <c r="V27">
        <v>4</v>
      </c>
      <c r="W27" t="s">
        <v>110</v>
      </c>
      <c r="X27">
        <f t="shared" si="14"/>
        <v>0</v>
      </c>
      <c r="Y27">
        <f t="shared" si="14"/>
        <v>0</v>
      </c>
      <c r="Z27">
        <f t="shared" si="14"/>
        <v>1.1574074074074073E-05</v>
      </c>
      <c r="AC27" s="19"/>
      <c r="AD27" s="19"/>
      <c r="AE27" s="19"/>
      <c r="AF27" s="19"/>
    </row>
    <row r="28" spans="1:32" ht="12.75">
      <c r="A28" s="76">
        <f t="shared" si="5"/>
        <v>18</v>
      </c>
      <c r="D28" s="56">
        <v>34.000000404194</v>
      </c>
      <c r="E28" s="56">
        <v>2.25</v>
      </c>
      <c r="G28" s="61">
        <f t="shared" si="7"/>
        <v>0</v>
      </c>
      <c r="H28" s="61">
        <f t="shared" si="8"/>
        <v>0</v>
      </c>
      <c r="I28" s="61">
        <f t="shared" si="9"/>
        <v>0.0003935185231966898</v>
      </c>
      <c r="J28" s="65">
        <f t="shared" si="10"/>
        <v>0.0003935185231966898</v>
      </c>
      <c r="K28" s="67">
        <f t="shared" si="11"/>
        <v>0.00039930556023372684</v>
      </c>
      <c r="L28" s="68">
        <f t="shared" si="12"/>
        <v>0.7492795389048992</v>
      </c>
      <c r="N28">
        <f t="shared" si="13"/>
        <v>0.7492795389048992</v>
      </c>
      <c r="P28" s="14"/>
      <c r="Q28" s="14"/>
      <c r="V28">
        <v>5</v>
      </c>
      <c r="W28" t="s">
        <v>111</v>
      </c>
      <c r="X28">
        <f t="shared" si="14"/>
        <v>1</v>
      </c>
      <c r="Y28">
        <f t="shared" si="14"/>
        <v>1</v>
      </c>
      <c r="Z28">
        <f t="shared" si="14"/>
        <v>99999999</v>
      </c>
      <c r="AC28" s="19"/>
      <c r="AD28" s="19"/>
      <c r="AE28" s="19" t="str">
        <f>COMPUTATION!G1</f>
        <v>Gallons</v>
      </c>
      <c r="AF28" s="19">
        <f>COMPUTATION!H1</f>
        <v>0.13368055555555555</v>
      </c>
    </row>
    <row r="29" spans="1:32" ht="12.75">
      <c r="A29" s="76">
        <f t="shared" si="5"/>
        <v>19</v>
      </c>
      <c r="D29" s="56">
        <v>36.00000024307519</v>
      </c>
      <c r="E29" s="56">
        <v>2.258</v>
      </c>
      <c r="G29" s="61">
        <f t="shared" si="7"/>
        <v>0</v>
      </c>
      <c r="H29" s="61">
        <f t="shared" si="8"/>
        <v>0</v>
      </c>
      <c r="I29" s="61">
        <f t="shared" si="9"/>
        <v>0.00041666666948003694</v>
      </c>
      <c r="J29" s="65">
        <f t="shared" si="10"/>
        <v>0.00041666666948003694</v>
      </c>
      <c r="K29" s="67">
        <f t="shared" si="11"/>
        <v>0.000422453706517074</v>
      </c>
      <c r="L29" s="68">
        <f t="shared" si="12"/>
        <v>0.7377521613832854</v>
      </c>
      <c r="N29">
        <f t="shared" si="13"/>
        <v>0.7377521613832854</v>
      </c>
      <c r="P29" s="14"/>
      <c r="Q29" s="14"/>
      <c r="AC29" s="19"/>
      <c r="AD29" s="19"/>
      <c r="AE29" s="19" t="str">
        <f>COMPUTATION!G2</f>
        <v>Liters</v>
      </c>
      <c r="AF29" s="19">
        <f>COMPUTATION!H2</f>
        <v>0.03559420104971571</v>
      </c>
    </row>
    <row r="30" spans="1:32" ht="12.75">
      <c r="A30" s="76">
        <f t="shared" si="5"/>
        <v>20</v>
      </c>
      <c r="D30" s="56">
        <v>38.00000008195639</v>
      </c>
      <c r="E30" s="56">
        <v>2.262</v>
      </c>
      <c r="G30" s="61">
        <f t="shared" si="7"/>
        <v>0</v>
      </c>
      <c r="H30" s="61">
        <f t="shared" si="8"/>
        <v>0</v>
      </c>
      <c r="I30" s="61">
        <f t="shared" si="9"/>
        <v>0.0004398148157633841</v>
      </c>
      <c r="J30" s="65">
        <f t="shared" si="10"/>
        <v>0.0004398148157633841</v>
      </c>
      <c r="K30" s="67">
        <f t="shared" si="11"/>
        <v>0.00044560185280042116</v>
      </c>
      <c r="L30" s="68">
        <f t="shared" si="12"/>
        <v>0.7319884726224785</v>
      </c>
      <c r="N30">
        <f t="shared" si="13"/>
        <v>0.7319884726224785</v>
      </c>
      <c r="P30" s="14"/>
      <c r="Q30" s="14"/>
      <c r="AC30" s="19"/>
      <c r="AD30" s="19"/>
      <c r="AE30" s="19" t="str">
        <f>COMPUTATION!G3</f>
        <v>Cubic inches</v>
      </c>
      <c r="AF30" s="19">
        <f>COMPUTATION!H3</f>
        <v>0.0005787037037037037</v>
      </c>
    </row>
    <row r="31" spans="1:32" ht="12.75">
      <c r="A31" s="76">
        <f t="shared" si="5"/>
        <v>21</v>
      </c>
      <c r="D31" s="56">
        <v>39.99999992083758</v>
      </c>
      <c r="E31" s="56">
        <v>2.272</v>
      </c>
      <c r="G31" s="61">
        <f t="shared" si="7"/>
        <v>0</v>
      </c>
      <c r="H31" s="61">
        <f t="shared" si="8"/>
        <v>0</v>
      </c>
      <c r="I31" s="61">
        <f t="shared" si="9"/>
        <v>0.00046296296204673126</v>
      </c>
      <c r="J31" s="65">
        <f t="shared" si="10"/>
        <v>0.00046296296204673126</v>
      </c>
      <c r="K31" s="67">
        <f t="shared" si="11"/>
        <v>0.0004687499990837683</v>
      </c>
      <c r="L31" s="68">
        <f t="shared" si="12"/>
        <v>0.7175792507204615</v>
      </c>
      <c r="N31">
        <f t="shared" si="13"/>
        <v>0.7175792507204615</v>
      </c>
      <c r="P31" s="14"/>
      <c r="Q31" s="14"/>
      <c r="AC31" s="19"/>
      <c r="AD31" s="19"/>
      <c r="AE31" s="88" t="s">
        <v>114</v>
      </c>
      <c r="AF31" s="19"/>
    </row>
    <row r="32" spans="1:32" ht="12.75">
      <c r="A32" s="76">
        <f t="shared" si="5"/>
        <v>22</v>
      </c>
      <c r="D32" s="56">
        <v>42.000000388361514</v>
      </c>
      <c r="E32" s="56">
        <v>2.278</v>
      </c>
      <c r="G32" s="61">
        <f t="shared" si="7"/>
        <v>0</v>
      </c>
      <c r="H32" s="61">
        <f t="shared" si="8"/>
        <v>0</v>
      </c>
      <c r="I32" s="61">
        <f t="shared" si="9"/>
        <v>0.00048611111560603604</v>
      </c>
      <c r="J32" s="65">
        <f t="shared" si="10"/>
        <v>0.00048611111560603604</v>
      </c>
      <c r="K32" s="67">
        <f t="shared" si="11"/>
        <v>0.000491898152643073</v>
      </c>
      <c r="L32" s="68">
        <f t="shared" si="12"/>
        <v>0.7089337175792507</v>
      </c>
      <c r="N32">
        <f t="shared" si="13"/>
        <v>0.7089337175792507</v>
      </c>
      <c r="P32" s="14"/>
      <c r="Q32" s="14"/>
      <c r="AC32" s="19"/>
      <c r="AD32" s="19"/>
      <c r="AE32" s="88" t="s">
        <v>114</v>
      </c>
      <c r="AF32" s="19"/>
    </row>
    <row r="33" spans="1:32" ht="12.75">
      <c r="A33" s="76">
        <f t="shared" si="5"/>
        <v>23</v>
      </c>
      <c r="D33" s="56">
        <v>44.00000022724271</v>
      </c>
      <c r="E33" s="56">
        <v>2.285</v>
      </c>
      <c r="G33" s="61">
        <f t="shared" si="7"/>
        <v>0</v>
      </c>
      <c r="H33" s="61">
        <f t="shared" si="8"/>
        <v>0</v>
      </c>
      <c r="I33" s="61">
        <f t="shared" si="9"/>
        <v>0.0005092592618893832</v>
      </c>
      <c r="J33" s="65">
        <f t="shared" si="10"/>
        <v>0.0005092592618893832</v>
      </c>
      <c r="K33" s="67">
        <f t="shared" si="11"/>
        <v>0.0005150462989264202</v>
      </c>
      <c r="L33" s="68">
        <f t="shared" si="12"/>
        <v>0.6988472622478384</v>
      </c>
      <c r="N33">
        <f t="shared" si="13"/>
        <v>0.6988472622478384</v>
      </c>
      <c r="P33" s="14"/>
      <c r="Q33" s="14"/>
      <c r="AC33" s="19" t="s">
        <v>140</v>
      </c>
      <c r="AD33" s="19" t="s">
        <v>141</v>
      </c>
      <c r="AE33" s="19" t="str">
        <f>IF($D$5=$AC$35,AE28,AE16)</f>
        <v>Gallons</v>
      </c>
      <c r="AF33" s="19"/>
    </row>
    <row r="34" spans="1:32" ht="12.75">
      <c r="A34" s="76">
        <f t="shared" si="5"/>
        <v>24</v>
      </c>
      <c r="D34" s="56">
        <v>46.0000000661239</v>
      </c>
      <c r="E34" s="56">
        <v>2.29</v>
      </c>
      <c r="G34" s="61">
        <f t="shared" si="7"/>
        <v>0</v>
      </c>
      <c r="H34" s="61">
        <f t="shared" si="8"/>
        <v>0</v>
      </c>
      <c r="I34" s="61">
        <f t="shared" si="9"/>
        <v>0.0005324074081727304</v>
      </c>
      <c r="J34" s="65">
        <f t="shared" si="10"/>
        <v>0.0005324074081727304</v>
      </c>
      <c r="K34" s="67">
        <f t="shared" si="11"/>
        <v>0.0005381944452097674</v>
      </c>
      <c r="L34" s="68">
        <f t="shared" si="12"/>
        <v>0.69164265129683</v>
      </c>
      <c r="N34">
        <f t="shared" si="13"/>
        <v>0.69164265129683</v>
      </c>
      <c r="P34" s="14"/>
      <c r="Q34" s="14"/>
      <c r="AC34" s="19" t="s">
        <v>142</v>
      </c>
      <c r="AD34" s="19" t="s">
        <v>141</v>
      </c>
      <c r="AE34" s="19" t="str">
        <f>IF($D$5=$AC$35,AE29,AE17)</f>
        <v>Liters</v>
      </c>
      <c r="AF34" s="19"/>
    </row>
    <row r="35" spans="1:32" ht="12.75">
      <c r="A35" s="76">
        <f t="shared" si="5"/>
        <v>25</v>
      </c>
      <c r="D35" s="56">
        <v>47.9999999050051</v>
      </c>
      <c r="E35" s="56">
        <v>2.2969999999999997</v>
      </c>
      <c r="G35" s="61">
        <f t="shared" si="7"/>
        <v>0</v>
      </c>
      <c r="H35" s="61">
        <f t="shared" si="8"/>
        <v>0</v>
      </c>
      <c r="I35" s="61">
        <f t="shared" si="9"/>
        <v>0.0005555555544560775</v>
      </c>
      <c r="J35" s="65">
        <f t="shared" si="10"/>
        <v>0.0005555555544560775</v>
      </c>
      <c r="K35" s="67">
        <f t="shared" si="11"/>
        <v>0.0005613425914931145</v>
      </c>
      <c r="L35" s="68">
        <f t="shared" si="12"/>
        <v>0.6815561959654184</v>
      </c>
      <c r="N35">
        <f t="shared" si="13"/>
        <v>0.6815561959654184</v>
      </c>
      <c r="P35" s="14"/>
      <c r="Q35" s="14"/>
      <c r="AC35" s="19" t="s">
        <v>143</v>
      </c>
      <c r="AD35" s="19" t="s">
        <v>144</v>
      </c>
      <c r="AE35" s="19" t="str">
        <f>IF($D$5=$AC$35,AE30,AE18)</f>
        <v>Cubic inches</v>
      </c>
      <c r="AF35" s="19"/>
    </row>
    <row r="36" spans="1:32" ht="12.75">
      <c r="A36" s="76">
        <f t="shared" si="5"/>
        <v>26</v>
      </c>
      <c r="D36" s="56">
        <v>50.00000037252903</v>
      </c>
      <c r="E36" s="56">
        <v>2.305</v>
      </c>
      <c r="G36" s="61">
        <f t="shared" si="7"/>
        <v>0</v>
      </c>
      <c r="H36" s="61">
        <f t="shared" si="8"/>
        <v>0</v>
      </c>
      <c r="I36" s="61">
        <f t="shared" si="9"/>
        <v>0.0005787037080153823</v>
      </c>
      <c r="J36" s="65">
        <f t="shared" si="10"/>
        <v>0.0005787037080153823</v>
      </c>
      <c r="K36" s="67">
        <f t="shared" si="11"/>
        <v>0.0005844907450524193</v>
      </c>
      <c r="L36" s="68">
        <f t="shared" si="12"/>
        <v>0.6700288184438039</v>
      </c>
      <c r="N36">
        <f t="shared" si="13"/>
        <v>0.6700288184438039</v>
      </c>
      <c r="P36" s="14"/>
      <c r="Q36" s="14"/>
      <c r="AC36" s="19"/>
      <c r="AD36" s="19"/>
      <c r="AE36" s="19">
        <f>IF($D$5=$AC$35,AE31,AE19)</f>
      </c>
      <c r="AF36" s="19"/>
    </row>
    <row r="37" spans="1:32" ht="12.75">
      <c r="A37" s="76">
        <f t="shared" si="5"/>
        <v>27</v>
      </c>
      <c r="D37" s="56">
        <v>52.000000211410224</v>
      </c>
      <c r="E37" s="56">
        <v>2.31</v>
      </c>
      <c r="G37" s="61">
        <f t="shared" si="7"/>
        <v>0</v>
      </c>
      <c r="H37" s="61">
        <f t="shared" si="8"/>
        <v>0</v>
      </c>
      <c r="I37" s="61">
        <f t="shared" si="9"/>
        <v>0.0006018518542987294</v>
      </c>
      <c r="J37" s="65">
        <f t="shared" si="10"/>
        <v>0.0006018518542987294</v>
      </c>
      <c r="K37" s="67">
        <f t="shared" si="11"/>
        <v>0.0006076388913357665</v>
      </c>
      <c r="L37" s="68">
        <f t="shared" si="12"/>
        <v>0.6628242074927954</v>
      </c>
      <c r="N37">
        <f t="shared" si="13"/>
        <v>0.6628242074927954</v>
      </c>
      <c r="P37" s="14"/>
      <c r="Q37" s="14"/>
      <c r="AC37" s="19"/>
      <c r="AD37" s="19"/>
      <c r="AE37" s="19">
        <f>IF($D$5=$AC$35,AE32,AE20)</f>
      </c>
      <c r="AF37" s="19"/>
    </row>
    <row r="38" spans="1:32" ht="12.75">
      <c r="A38" s="76">
        <f t="shared" si="5"/>
        <v>28</v>
      </c>
      <c r="D38" s="56">
        <v>54.00000005029142</v>
      </c>
      <c r="E38" s="56">
        <v>2.316</v>
      </c>
      <c r="G38" s="61">
        <f t="shared" si="7"/>
        <v>0</v>
      </c>
      <c r="H38" s="61">
        <f t="shared" si="8"/>
        <v>0</v>
      </c>
      <c r="I38" s="61">
        <f t="shared" si="9"/>
        <v>0.0006250000005820766</v>
      </c>
      <c r="J38" s="65">
        <f t="shared" si="10"/>
        <v>0.0006250000005820766</v>
      </c>
      <c r="K38" s="67">
        <f t="shared" si="11"/>
        <v>0.0006307870376191136</v>
      </c>
      <c r="L38" s="68">
        <f t="shared" si="12"/>
        <v>0.6541786743515853</v>
      </c>
      <c r="N38">
        <f t="shared" si="13"/>
        <v>0.6541786743515853</v>
      </c>
      <c r="P38" s="14"/>
      <c r="Q38" s="14"/>
      <c r="AC38" s="19"/>
      <c r="AD38" s="19"/>
      <c r="AE38" s="19"/>
      <c r="AF38" s="19"/>
    </row>
    <row r="39" spans="1:32" ht="12.75">
      <c r="A39" s="76">
        <f t="shared" si="5"/>
        <v>29</v>
      </c>
      <c r="D39" s="56">
        <v>55.999999889172614</v>
      </c>
      <c r="E39" s="56">
        <v>2.325</v>
      </c>
      <c r="G39" s="61">
        <f t="shared" si="7"/>
        <v>0</v>
      </c>
      <c r="H39" s="61">
        <f t="shared" si="8"/>
        <v>0</v>
      </c>
      <c r="I39" s="61">
        <f t="shared" si="9"/>
        <v>0.0006481481468654238</v>
      </c>
      <c r="J39" s="65">
        <f t="shared" si="10"/>
        <v>0.0006481481468654238</v>
      </c>
      <c r="K39" s="67">
        <f t="shared" si="11"/>
        <v>0.0006539351839024608</v>
      </c>
      <c r="L39" s="68">
        <f t="shared" si="12"/>
        <v>0.6412103746397693</v>
      </c>
      <c r="N39">
        <f t="shared" si="13"/>
        <v>0.6412103746397693</v>
      </c>
      <c r="P39" s="14"/>
      <c r="Q39" s="14"/>
      <c r="AC39" s="19"/>
      <c r="AD39" s="19"/>
      <c r="AE39" s="19"/>
      <c r="AF39" s="19"/>
    </row>
    <row r="40" spans="1:32" ht="12.75">
      <c r="A40" s="76">
        <f t="shared" si="5"/>
        <v>30</v>
      </c>
      <c r="D40" s="56">
        <v>58.000000356696546</v>
      </c>
      <c r="E40" s="56">
        <v>2.33</v>
      </c>
      <c r="G40" s="61">
        <f t="shared" si="7"/>
        <v>0</v>
      </c>
      <c r="H40" s="61">
        <f t="shared" si="8"/>
        <v>0</v>
      </c>
      <c r="I40" s="61">
        <f t="shared" si="9"/>
        <v>0.0006712963004247285</v>
      </c>
      <c r="J40" s="65">
        <f t="shared" si="10"/>
        <v>0.0006712963004247285</v>
      </c>
      <c r="K40" s="67">
        <f t="shared" si="11"/>
        <v>0.0006770833374617655</v>
      </c>
      <c r="L40" s="68">
        <f t="shared" si="12"/>
        <v>0.6340057636887608</v>
      </c>
      <c r="N40">
        <f t="shared" si="13"/>
        <v>0.6340057636887608</v>
      </c>
      <c r="P40" s="14"/>
      <c r="Q40" s="14"/>
      <c r="AC40" s="19"/>
      <c r="AD40" s="19"/>
      <c r="AE40" s="19"/>
      <c r="AF40" s="19"/>
    </row>
    <row r="41" spans="1:17" ht="12.75">
      <c r="A41" s="76">
        <f t="shared" si="5"/>
        <v>31</v>
      </c>
      <c r="D41" s="56">
        <v>60.00000019557774</v>
      </c>
      <c r="E41" s="56">
        <v>2.3369999999999997</v>
      </c>
      <c r="G41" s="61">
        <f t="shared" si="7"/>
        <v>0</v>
      </c>
      <c r="H41" s="61">
        <f t="shared" si="8"/>
        <v>0</v>
      </c>
      <c r="I41" s="61">
        <f t="shared" si="9"/>
        <v>0.0006944444467080757</v>
      </c>
      <c r="J41" s="65">
        <f t="shared" si="10"/>
        <v>0.0006944444467080757</v>
      </c>
      <c r="K41" s="67">
        <f t="shared" si="11"/>
        <v>0.0007002314837451127</v>
      </c>
      <c r="L41" s="68">
        <f t="shared" si="12"/>
        <v>0.6239193083573491</v>
      </c>
      <c r="N41">
        <f t="shared" si="13"/>
        <v>0.6239193083573491</v>
      </c>
      <c r="P41" s="14"/>
      <c r="Q41" s="14"/>
    </row>
    <row r="42" spans="1:17" ht="12.75">
      <c r="A42" s="76">
        <f t="shared" si="5"/>
        <v>32</v>
      </c>
      <c r="D42" s="56">
        <v>62.000000034458935</v>
      </c>
      <c r="E42" s="56">
        <v>2.342</v>
      </c>
      <c r="G42" s="61">
        <f t="shared" si="7"/>
        <v>0</v>
      </c>
      <c r="H42" s="61">
        <f t="shared" si="8"/>
        <v>0</v>
      </c>
      <c r="I42" s="61">
        <f t="shared" si="9"/>
        <v>0.0007175925929914229</v>
      </c>
      <c r="J42" s="65">
        <f t="shared" si="10"/>
        <v>0.0007175925929914229</v>
      </c>
      <c r="K42" s="67">
        <f t="shared" si="11"/>
        <v>0.0007233796300284599</v>
      </c>
      <c r="L42" s="68">
        <f t="shared" si="12"/>
        <v>0.61671469740634</v>
      </c>
      <c r="N42">
        <f t="shared" si="13"/>
        <v>0.61671469740634</v>
      </c>
      <c r="P42" s="14"/>
      <c r="Q42" s="14"/>
    </row>
    <row r="43" spans="1:17" ht="12.75">
      <c r="A43" s="76">
        <f t="shared" si="5"/>
        <v>33</v>
      </c>
      <c r="D43" s="56">
        <v>63.99999987334013</v>
      </c>
      <c r="E43" s="56">
        <v>2.346</v>
      </c>
      <c r="G43" s="61">
        <f t="shared" si="7"/>
        <v>0</v>
      </c>
      <c r="H43" s="61">
        <f t="shared" si="8"/>
        <v>0</v>
      </c>
      <c r="I43" s="61">
        <f t="shared" si="9"/>
        <v>0.00074074073927477</v>
      </c>
      <c r="J43" s="65">
        <f t="shared" si="10"/>
        <v>0.00074074073927477</v>
      </c>
      <c r="K43" s="67">
        <f t="shared" si="11"/>
        <v>0.000746527776311807</v>
      </c>
      <c r="L43" s="68">
        <f t="shared" si="12"/>
        <v>0.6109510086455331</v>
      </c>
      <c r="N43">
        <f t="shared" si="13"/>
        <v>0.6109510086455331</v>
      </c>
      <c r="P43" s="14"/>
      <c r="Q43" s="14"/>
    </row>
    <row r="44" spans="1:17" ht="12.75">
      <c r="A44" s="76">
        <f t="shared" si="5"/>
        <v>34</v>
      </c>
      <c r="D44" s="56">
        <v>66.00000034086406</v>
      </c>
      <c r="E44" s="56">
        <v>2.353</v>
      </c>
      <c r="G44" s="61">
        <f t="shared" si="7"/>
        <v>0</v>
      </c>
      <c r="H44" s="61">
        <f t="shared" si="8"/>
        <v>0</v>
      </c>
      <c r="I44" s="61">
        <f t="shared" si="9"/>
        <v>0.0007638888928340748</v>
      </c>
      <c r="J44" s="65">
        <f t="shared" si="10"/>
        <v>0.0007638888928340748</v>
      </c>
      <c r="K44" s="67">
        <f t="shared" si="11"/>
        <v>0.0007696759298711118</v>
      </c>
      <c r="L44" s="68">
        <f t="shared" si="12"/>
        <v>0.6008645533141208</v>
      </c>
      <c r="N44">
        <f t="shared" si="13"/>
        <v>0.6008645533141208</v>
      </c>
      <c r="P44" s="14"/>
      <c r="Q44" s="14"/>
    </row>
    <row r="45" spans="1:17" ht="12.75">
      <c r="A45" s="76">
        <f t="shared" si="5"/>
        <v>35</v>
      </c>
      <c r="D45" s="56">
        <v>68.00000017974526</v>
      </c>
      <c r="E45" s="56">
        <v>2.3609999999999998</v>
      </c>
      <c r="G45" s="61">
        <f t="shared" si="7"/>
        <v>0</v>
      </c>
      <c r="H45" s="61">
        <f t="shared" si="8"/>
        <v>0</v>
      </c>
      <c r="I45" s="61">
        <f t="shared" si="9"/>
        <v>0.000787037039117422</v>
      </c>
      <c r="J45" s="65">
        <f t="shared" si="10"/>
        <v>0.000787037039117422</v>
      </c>
      <c r="K45" s="67">
        <f t="shared" si="11"/>
        <v>0.000792824076154459</v>
      </c>
      <c r="L45" s="68">
        <f t="shared" si="12"/>
        <v>0.5893371757925077</v>
      </c>
      <c r="N45">
        <f t="shared" si="13"/>
        <v>0.5893371757925077</v>
      </c>
      <c r="P45" s="14"/>
      <c r="Q45" s="14"/>
    </row>
    <row r="46" spans="1:17" ht="12.75">
      <c r="A46" s="76">
        <f t="shared" si="5"/>
        <v>36</v>
      </c>
      <c r="D46" s="56">
        <v>70.00000001862645</v>
      </c>
      <c r="E46" s="56">
        <v>2.366</v>
      </c>
      <c r="G46" s="61">
        <f t="shared" si="7"/>
        <v>0</v>
      </c>
      <c r="H46" s="61">
        <f t="shared" si="8"/>
        <v>0</v>
      </c>
      <c r="I46" s="61">
        <f t="shared" si="9"/>
        <v>0.0008101851854007691</v>
      </c>
      <c r="J46" s="65">
        <f t="shared" si="10"/>
        <v>0.0008101851854007691</v>
      </c>
      <c r="K46" s="67">
        <f t="shared" si="11"/>
        <v>0.0008159722224378061</v>
      </c>
      <c r="L46" s="68">
        <f t="shared" si="12"/>
        <v>0.5821325648414984</v>
      </c>
      <c r="N46">
        <f t="shared" si="13"/>
        <v>0.5821325648414984</v>
      </c>
      <c r="P46" s="14"/>
      <c r="Q46" s="14"/>
    </row>
    <row r="47" spans="1:17" ht="12.75">
      <c r="A47" s="76">
        <f t="shared" si="5"/>
        <v>37</v>
      </c>
      <c r="D47" s="56">
        <v>71.99999985750765</v>
      </c>
      <c r="E47" s="56">
        <v>2.37</v>
      </c>
      <c r="G47" s="61">
        <f t="shared" si="7"/>
        <v>0</v>
      </c>
      <c r="H47" s="61">
        <f t="shared" si="8"/>
        <v>0</v>
      </c>
      <c r="I47" s="61">
        <f t="shared" si="9"/>
        <v>0.0008333333316841163</v>
      </c>
      <c r="J47" s="65">
        <f t="shared" si="10"/>
        <v>0.0008333333316841163</v>
      </c>
      <c r="K47" s="67">
        <f t="shared" si="11"/>
        <v>0.0008391203687211533</v>
      </c>
      <c r="L47" s="68">
        <f t="shared" si="12"/>
        <v>0.5763688760806915</v>
      </c>
      <c r="N47">
        <f t="shared" si="13"/>
        <v>0.5763688760806915</v>
      </c>
      <c r="P47" s="14"/>
      <c r="Q47" s="14"/>
    </row>
    <row r="48" spans="1:17" ht="12.75">
      <c r="A48" s="76">
        <f t="shared" si="5"/>
        <v>38</v>
      </c>
      <c r="D48" s="56">
        <v>74.00000032503158</v>
      </c>
      <c r="E48" s="56">
        <v>2.374</v>
      </c>
      <c r="G48" s="61">
        <f t="shared" si="7"/>
        <v>0</v>
      </c>
      <c r="H48" s="61">
        <f t="shared" si="8"/>
        <v>0</v>
      </c>
      <c r="I48" s="61">
        <f t="shared" si="9"/>
        <v>0.000856481485243421</v>
      </c>
      <c r="J48" s="65">
        <f t="shared" si="10"/>
        <v>0.000856481485243421</v>
      </c>
      <c r="K48" s="67">
        <f t="shared" si="11"/>
        <v>0.000862268522280458</v>
      </c>
      <c r="L48" s="68">
        <f t="shared" si="12"/>
        <v>0.5706051873198846</v>
      </c>
      <c r="N48">
        <f t="shared" si="13"/>
        <v>0.5706051873198846</v>
      </c>
      <c r="P48" s="14"/>
      <c r="Q48" s="14"/>
    </row>
    <row r="49" spans="1:17" ht="12.75">
      <c r="A49" s="76">
        <f t="shared" si="5"/>
        <v>39</v>
      </c>
      <c r="D49" s="56">
        <v>76.00000016391277</v>
      </c>
      <c r="E49" s="56">
        <v>2.3819999999999997</v>
      </c>
      <c r="G49" s="61">
        <f t="shared" si="7"/>
        <v>0</v>
      </c>
      <c r="H49" s="61">
        <f t="shared" si="8"/>
        <v>0</v>
      </c>
      <c r="I49" s="61">
        <f t="shared" si="9"/>
        <v>0.0008796296315267682</v>
      </c>
      <c r="J49" s="65">
        <f t="shared" si="10"/>
        <v>0.0008796296315267682</v>
      </c>
      <c r="K49" s="67">
        <f t="shared" si="11"/>
        <v>0.0008854166685638052</v>
      </c>
      <c r="L49" s="68">
        <f t="shared" si="12"/>
        <v>0.5590778097982714</v>
      </c>
      <c r="N49">
        <f t="shared" si="13"/>
        <v>0.5590778097982714</v>
      </c>
      <c r="P49" s="14"/>
      <c r="Q49" s="14"/>
    </row>
    <row r="50" spans="1:17" ht="12.75">
      <c r="A50" s="76">
        <f t="shared" si="5"/>
        <v>40</v>
      </c>
      <c r="D50" s="56">
        <v>78.00000000279397</v>
      </c>
      <c r="E50" s="56">
        <v>2.386</v>
      </c>
      <c r="G50" s="61">
        <f t="shared" si="7"/>
        <v>0</v>
      </c>
      <c r="H50" s="61">
        <f t="shared" si="8"/>
        <v>0</v>
      </c>
      <c r="I50" s="61">
        <f t="shared" si="9"/>
        <v>0.0009027777778101154</v>
      </c>
      <c r="J50" s="65">
        <f t="shared" si="10"/>
        <v>0.0009027777778101154</v>
      </c>
      <c r="K50" s="67">
        <f t="shared" si="11"/>
        <v>0.0009085648148471524</v>
      </c>
      <c r="L50" s="68">
        <f t="shared" si="12"/>
        <v>0.5533141210374639</v>
      </c>
      <c r="N50">
        <f t="shared" si="13"/>
        <v>0.5533141210374639</v>
      </c>
      <c r="P50" s="14"/>
      <c r="Q50" s="14"/>
    </row>
    <row r="51" spans="1:17" ht="12.75">
      <c r="A51" s="76">
        <f t="shared" si="5"/>
        <v>41</v>
      </c>
      <c r="D51" s="56">
        <v>80.0000004703179</v>
      </c>
      <c r="E51" s="56">
        <v>2.3930000000000002</v>
      </c>
      <c r="G51" s="61">
        <f t="shared" si="7"/>
        <v>0</v>
      </c>
      <c r="H51" s="61">
        <f t="shared" si="8"/>
        <v>0</v>
      </c>
      <c r="I51" s="61">
        <f t="shared" si="9"/>
        <v>0.0009259259313694201</v>
      </c>
      <c r="J51" s="65">
        <f t="shared" si="10"/>
        <v>0.0009259259313694201</v>
      </c>
      <c r="K51" s="67">
        <f t="shared" si="11"/>
        <v>0.0009317129684064571</v>
      </c>
      <c r="L51" s="68">
        <f t="shared" si="12"/>
        <v>0.5432276657060516</v>
      </c>
      <c r="N51">
        <f t="shared" si="13"/>
        <v>0.5432276657060516</v>
      </c>
      <c r="P51" s="14"/>
      <c r="Q51" s="14"/>
    </row>
    <row r="52" spans="1:17" ht="12.75">
      <c r="A52" s="76">
        <f t="shared" si="5"/>
        <v>42</v>
      </c>
      <c r="D52" s="56">
        <v>82.0000003091991</v>
      </c>
      <c r="E52" s="56">
        <v>2.394</v>
      </c>
      <c r="G52" s="61">
        <f t="shared" si="7"/>
        <v>0</v>
      </c>
      <c r="H52" s="61">
        <f t="shared" si="8"/>
        <v>0</v>
      </c>
      <c r="I52" s="61">
        <f t="shared" si="9"/>
        <v>0.0009490740776527673</v>
      </c>
      <c r="J52" s="65">
        <f t="shared" si="10"/>
        <v>0.0009490740776527673</v>
      </c>
      <c r="K52" s="67">
        <f t="shared" si="11"/>
        <v>0.0009548611146898043</v>
      </c>
      <c r="L52" s="68">
        <f t="shared" si="12"/>
        <v>0.54178674351585</v>
      </c>
      <c r="N52">
        <f t="shared" si="13"/>
        <v>0.54178674351585</v>
      </c>
      <c r="P52" s="14"/>
      <c r="Q52" s="14"/>
    </row>
    <row r="53" spans="1:17" ht="12.75">
      <c r="A53" s="76">
        <f t="shared" si="5"/>
        <v>43</v>
      </c>
      <c r="D53" s="56">
        <v>84.00000014808029</v>
      </c>
      <c r="E53" s="56">
        <v>2.404</v>
      </c>
      <c r="G53" s="61">
        <f t="shared" si="7"/>
        <v>0</v>
      </c>
      <c r="H53" s="61">
        <f t="shared" si="8"/>
        <v>0</v>
      </c>
      <c r="I53" s="61">
        <f t="shared" si="9"/>
        <v>0.0009722222239361145</v>
      </c>
      <c r="J53" s="65">
        <f t="shared" si="10"/>
        <v>0.0009722222239361145</v>
      </c>
      <c r="K53" s="67">
        <f t="shared" si="11"/>
        <v>0.0009780092609731515</v>
      </c>
      <c r="L53" s="68">
        <f t="shared" si="12"/>
        <v>0.527377521613833</v>
      </c>
      <c r="N53">
        <f t="shared" si="13"/>
        <v>0.527377521613833</v>
      </c>
      <c r="P53" s="14"/>
      <c r="Q53" s="14"/>
    </row>
    <row r="54" spans="1:17" ht="12.75">
      <c r="A54" s="76">
        <f t="shared" si="5"/>
        <v>44</v>
      </c>
      <c r="D54" s="56">
        <v>85.99999998696148</v>
      </c>
      <c r="E54" s="56">
        <v>2.406</v>
      </c>
      <c r="G54" s="61">
        <f t="shared" si="7"/>
        <v>0</v>
      </c>
      <c r="H54" s="61">
        <f t="shared" si="8"/>
        <v>0</v>
      </c>
      <c r="I54" s="61">
        <f t="shared" si="9"/>
        <v>0.0009953703702194616</v>
      </c>
      <c r="J54" s="65">
        <f t="shared" si="10"/>
        <v>0.0009953703702194616</v>
      </c>
      <c r="K54" s="67">
        <f t="shared" si="11"/>
        <v>0.0010011574072564986</v>
      </c>
      <c r="L54" s="68">
        <f t="shared" si="12"/>
        <v>0.5244956772334293</v>
      </c>
      <c r="N54">
        <f t="shared" si="13"/>
        <v>0.5244956772334293</v>
      </c>
      <c r="P54" s="14"/>
      <c r="Q54" s="14"/>
    </row>
    <row r="55" spans="1:17" ht="12.75">
      <c r="A55" s="76">
        <f t="shared" si="5"/>
        <v>45</v>
      </c>
      <c r="D55" s="56">
        <v>88.00000045448542</v>
      </c>
      <c r="E55" s="56">
        <v>2.4130000000000003</v>
      </c>
      <c r="G55" s="61">
        <f t="shared" si="7"/>
        <v>0</v>
      </c>
      <c r="H55" s="61">
        <f t="shared" si="8"/>
        <v>0</v>
      </c>
      <c r="I55" s="61">
        <f t="shared" si="9"/>
        <v>0.0010185185237787664</v>
      </c>
      <c r="J55" s="65">
        <f t="shared" si="10"/>
        <v>0.0010185185237787664</v>
      </c>
      <c r="K55" s="67">
        <f t="shared" si="11"/>
        <v>0.0010243055608158034</v>
      </c>
      <c r="L55" s="68">
        <f t="shared" si="12"/>
        <v>0.514409221902017</v>
      </c>
      <c r="N55">
        <f t="shared" si="13"/>
        <v>0.514409221902017</v>
      </c>
      <c r="P55" s="14"/>
      <c r="Q55" s="14"/>
    </row>
    <row r="56" spans="1:17" ht="12.75">
      <c r="A56" s="76">
        <f t="shared" si="5"/>
        <v>46</v>
      </c>
      <c r="D56" s="56">
        <v>90.00000029336661</v>
      </c>
      <c r="E56" s="56">
        <v>2.42</v>
      </c>
      <c r="G56" s="61">
        <f t="shared" si="7"/>
        <v>0</v>
      </c>
      <c r="H56" s="61">
        <f t="shared" si="8"/>
        <v>0</v>
      </c>
      <c r="I56" s="61">
        <f t="shared" si="9"/>
        <v>0.0010416666700621136</v>
      </c>
      <c r="J56" s="65">
        <f t="shared" si="10"/>
        <v>0.0010416666700621136</v>
      </c>
      <c r="K56" s="67">
        <f t="shared" si="11"/>
        <v>0.0010474537070991506</v>
      </c>
      <c r="L56" s="68">
        <f t="shared" si="12"/>
        <v>0.5043227665706054</v>
      </c>
      <c r="N56">
        <f t="shared" si="13"/>
        <v>0.5043227665706054</v>
      </c>
      <c r="P56" s="14"/>
      <c r="Q56" s="14"/>
    </row>
    <row r="57" spans="1:17" ht="12.75">
      <c r="A57" s="76">
        <f t="shared" si="5"/>
        <v>47</v>
      </c>
      <c r="D57" s="56">
        <v>92.0000001322478</v>
      </c>
      <c r="E57" s="56">
        <v>2.4219999999999997</v>
      </c>
      <c r="G57" s="61">
        <f t="shared" si="7"/>
        <v>0</v>
      </c>
      <c r="H57" s="61">
        <f t="shared" si="8"/>
        <v>0</v>
      </c>
      <c r="I57" s="61">
        <f t="shared" si="9"/>
        <v>0.0010648148163454607</v>
      </c>
      <c r="J57" s="65">
        <f t="shared" si="10"/>
        <v>0.0010648148163454607</v>
      </c>
      <c r="K57" s="67">
        <f t="shared" si="11"/>
        <v>0.0010706018533824977</v>
      </c>
      <c r="L57" s="68">
        <f t="shared" si="12"/>
        <v>0.5014409221902022</v>
      </c>
      <c r="N57">
        <f t="shared" si="13"/>
        <v>0.5014409221902022</v>
      </c>
      <c r="P57" s="14"/>
      <c r="Q57" s="14"/>
    </row>
    <row r="58" spans="1:17" ht="12.75">
      <c r="A58" s="76">
        <f t="shared" si="5"/>
        <v>48</v>
      </c>
      <c r="D58" s="56">
        <v>93.999999971129</v>
      </c>
      <c r="E58" s="56">
        <v>2.424</v>
      </c>
      <c r="G58" s="61">
        <f t="shared" si="7"/>
        <v>0</v>
      </c>
      <c r="H58" s="61">
        <f t="shared" si="8"/>
        <v>0</v>
      </c>
      <c r="I58" s="61">
        <f t="shared" si="9"/>
        <v>0.0010879629626288079</v>
      </c>
      <c r="J58" s="65">
        <f t="shared" si="10"/>
        <v>0.0010879629626288079</v>
      </c>
      <c r="K58" s="67">
        <f t="shared" si="11"/>
        <v>0.0010937499996658449</v>
      </c>
      <c r="L58" s="68">
        <f t="shared" si="12"/>
        <v>0.4985590778097984</v>
      </c>
      <c r="N58">
        <f t="shared" si="13"/>
        <v>0.4985590778097984</v>
      </c>
      <c r="P58" s="14"/>
      <c r="Q58" s="14"/>
    </row>
    <row r="59" spans="1:17" ht="12.75">
      <c r="A59" s="76">
        <f t="shared" si="5"/>
        <v>49</v>
      </c>
      <c r="D59" s="56">
        <v>96.00000043865293</v>
      </c>
      <c r="E59" s="56">
        <v>2.4290000000000003</v>
      </c>
      <c r="G59" s="61">
        <f t="shared" si="7"/>
        <v>0</v>
      </c>
      <c r="H59" s="61">
        <f t="shared" si="8"/>
        <v>0</v>
      </c>
      <c r="I59" s="61">
        <f t="shared" si="9"/>
        <v>0.0011111111161881126</v>
      </c>
      <c r="J59" s="65">
        <f t="shared" si="10"/>
        <v>0.0011111111161881126</v>
      </c>
      <c r="K59" s="67">
        <f t="shared" si="11"/>
        <v>0.0011168981532251496</v>
      </c>
      <c r="L59" s="68">
        <f t="shared" si="12"/>
        <v>0.4913544668587893</v>
      </c>
      <c r="N59">
        <f t="shared" si="13"/>
        <v>0.4913544668587893</v>
      </c>
      <c r="P59" s="14"/>
      <c r="Q59" s="14"/>
    </row>
    <row r="60" spans="1:17" ht="12.75">
      <c r="A60" s="76">
        <f t="shared" si="5"/>
        <v>50</v>
      </c>
      <c r="D60" s="56">
        <v>98.00000027753413</v>
      </c>
      <c r="E60" s="56">
        <v>2.4330000000000003</v>
      </c>
      <c r="G60" s="61">
        <f t="shared" si="7"/>
        <v>0</v>
      </c>
      <c r="H60" s="61">
        <f t="shared" si="8"/>
        <v>0</v>
      </c>
      <c r="I60" s="61">
        <f t="shared" si="9"/>
        <v>0.0011342592624714598</v>
      </c>
      <c r="J60" s="65">
        <f t="shared" si="10"/>
        <v>0.0011342592624714598</v>
      </c>
      <c r="K60" s="67">
        <f t="shared" si="11"/>
        <v>0.0011400462995084968</v>
      </c>
      <c r="L60" s="68">
        <f t="shared" si="12"/>
        <v>0.4855907780979824</v>
      </c>
      <c r="N60">
        <f t="shared" si="13"/>
        <v>0.4855907780979824</v>
      </c>
      <c r="P60" s="14"/>
      <c r="Q60" s="14"/>
    </row>
    <row r="61" spans="1:17" ht="12.75">
      <c r="A61" s="76">
        <f t="shared" si="5"/>
        <v>51</v>
      </c>
      <c r="D61" s="56">
        <v>100.00000011641532</v>
      </c>
      <c r="E61" s="56">
        <v>2.437</v>
      </c>
      <c r="G61" s="61">
        <f t="shared" si="7"/>
        <v>0</v>
      </c>
      <c r="H61" s="61">
        <f t="shared" si="8"/>
        <v>0</v>
      </c>
      <c r="I61" s="61">
        <f t="shared" si="9"/>
        <v>0.001157407408754807</v>
      </c>
      <c r="J61" s="65">
        <f t="shared" si="10"/>
        <v>0.001157407408754807</v>
      </c>
      <c r="K61" s="67">
        <f t="shared" si="11"/>
        <v>0.001163194445791844</v>
      </c>
      <c r="L61" s="68">
        <f t="shared" si="12"/>
        <v>0.4798270893371761</v>
      </c>
      <c r="N61">
        <f t="shared" si="13"/>
        <v>0.4798270893371761</v>
      </c>
      <c r="P61" s="14"/>
      <c r="Q61" s="14"/>
    </row>
    <row r="62" spans="1:17" ht="12.75">
      <c r="A62" s="76">
        <f t="shared" si="5"/>
        <v>52</v>
      </c>
      <c r="D62" s="56">
        <v>101.99999995529652</v>
      </c>
      <c r="E62" s="56">
        <v>2.445</v>
      </c>
      <c r="G62" s="61">
        <f t="shared" si="7"/>
        <v>0</v>
      </c>
      <c r="H62" s="61">
        <f t="shared" si="8"/>
        <v>0</v>
      </c>
      <c r="I62" s="61">
        <f t="shared" si="9"/>
        <v>0.0011805555550381541</v>
      </c>
      <c r="J62" s="65">
        <f t="shared" si="10"/>
        <v>0.0011805555550381541</v>
      </c>
      <c r="K62" s="67">
        <f t="shared" si="11"/>
        <v>0.0011863425920751911</v>
      </c>
      <c r="L62" s="68">
        <f t="shared" si="12"/>
        <v>0.46829971181556224</v>
      </c>
      <c r="N62">
        <f t="shared" si="13"/>
        <v>0.46829971181556224</v>
      </c>
      <c r="P62" s="14"/>
      <c r="Q62" s="14"/>
    </row>
    <row r="63" spans="1:17" ht="12.75">
      <c r="A63" s="76">
        <f t="shared" si="5"/>
        <v>53</v>
      </c>
      <c r="D63" s="56">
        <v>104.00000042282045</v>
      </c>
      <c r="E63" s="56">
        <v>2.4459999999999997</v>
      </c>
      <c r="G63" s="61">
        <f t="shared" si="7"/>
        <v>0</v>
      </c>
      <c r="H63" s="61">
        <f t="shared" si="8"/>
        <v>0</v>
      </c>
      <c r="I63" s="61">
        <f t="shared" si="9"/>
        <v>0.001203703708597459</v>
      </c>
      <c r="J63" s="65">
        <f t="shared" si="10"/>
        <v>0.001203703708597459</v>
      </c>
      <c r="K63" s="67">
        <f t="shared" si="11"/>
        <v>0.001209490745634496</v>
      </c>
      <c r="L63" s="68">
        <f t="shared" si="12"/>
        <v>0.4668587896253607</v>
      </c>
      <c r="N63">
        <f t="shared" si="13"/>
        <v>0.4668587896253607</v>
      </c>
      <c r="P63" s="14"/>
      <c r="Q63" s="14"/>
    </row>
    <row r="64" spans="1:17" ht="12.75">
      <c r="A64" s="76">
        <f t="shared" si="5"/>
        <v>54</v>
      </c>
      <c r="D64" s="56">
        <v>106.00000026170164</v>
      </c>
      <c r="E64" s="56">
        <v>2.454</v>
      </c>
      <c r="G64" s="61">
        <f t="shared" si="7"/>
        <v>0</v>
      </c>
      <c r="H64" s="61">
        <f t="shared" si="8"/>
        <v>0</v>
      </c>
      <c r="I64" s="61">
        <f t="shared" si="9"/>
        <v>0.001226851854880806</v>
      </c>
      <c r="J64" s="65">
        <f t="shared" si="10"/>
        <v>0.001226851854880806</v>
      </c>
      <c r="K64" s="67">
        <f t="shared" si="11"/>
        <v>0.001232638891917843</v>
      </c>
      <c r="L64" s="68">
        <f t="shared" si="12"/>
        <v>0.45533141210374617</v>
      </c>
      <c r="N64">
        <f t="shared" si="13"/>
        <v>0.45533141210374617</v>
      </c>
      <c r="P64" s="14"/>
      <c r="Q64" s="14"/>
    </row>
    <row r="65" spans="1:17" ht="12.75">
      <c r="A65" s="76">
        <f t="shared" si="5"/>
        <v>55</v>
      </c>
      <c r="D65" s="56">
        <v>108.00000010058284</v>
      </c>
      <c r="E65" s="56">
        <v>2.456</v>
      </c>
      <c r="G65" s="61">
        <f t="shared" si="7"/>
        <v>0</v>
      </c>
      <c r="H65" s="61">
        <f t="shared" si="8"/>
        <v>0</v>
      </c>
      <c r="I65" s="61">
        <f t="shared" si="9"/>
        <v>0.0012500000011641532</v>
      </c>
      <c r="J65" s="65">
        <f t="shared" si="10"/>
        <v>0.0012500000011641532</v>
      </c>
      <c r="K65" s="67">
        <f t="shared" si="11"/>
        <v>0.0012557870382011902</v>
      </c>
      <c r="L65" s="68">
        <f t="shared" si="12"/>
        <v>0.45244956772334305</v>
      </c>
      <c r="N65">
        <f t="shared" si="13"/>
        <v>0.45244956772334305</v>
      </c>
      <c r="P65" s="14"/>
      <c r="Q65" s="14"/>
    </row>
    <row r="66" spans="1:17" ht="12.75">
      <c r="A66" s="76">
        <f t="shared" si="5"/>
        <v>56</v>
      </c>
      <c r="D66" s="56">
        <v>109.99999993946403</v>
      </c>
      <c r="E66" s="56">
        <v>2.461</v>
      </c>
      <c r="G66" s="61">
        <f t="shared" si="7"/>
        <v>0</v>
      </c>
      <c r="H66" s="61">
        <f t="shared" si="8"/>
        <v>0</v>
      </c>
      <c r="I66" s="61">
        <f t="shared" si="9"/>
        <v>0.0012731481474475004</v>
      </c>
      <c r="J66" s="65">
        <f t="shared" si="10"/>
        <v>0.0012731481474475004</v>
      </c>
      <c r="K66" s="67">
        <f t="shared" si="11"/>
        <v>0.0012789351844845374</v>
      </c>
      <c r="L66" s="68">
        <f t="shared" si="12"/>
        <v>0.44524495677233455</v>
      </c>
      <c r="N66">
        <f t="shared" si="13"/>
        <v>0.44524495677233455</v>
      </c>
      <c r="P66" s="14"/>
      <c r="Q66" s="14"/>
    </row>
    <row r="67" spans="1:17" ht="12.75">
      <c r="A67" s="76">
        <f t="shared" si="5"/>
        <v>57</v>
      </c>
      <c r="D67" s="56">
        <v>112.00000040698797</v>
      </c>
      <c r="E67" s="56">
        <v>2.4619999999999997</v>
      </c>
      <c r="G67" s="61">
        <f t="shared" si="7"/>
        <v>0</v>
      </c>
      <c r="H67" s="61">
        <f t="shared" si="8"/>
        <v>0</v>
      </c>
      <c r="I67" s="61">
        <f t="shared" si="9"/>
        <v>0.0012962963010068052</v>
      </c>
      <c r="J67" s="65">
        <f t="shared" si="10"/>
        <v>0.0012962963010068052</v>
      </c>
      <c r="K67" s="67">
        <f t="shared" si="11"/>
        <v>0.0013020833380438422</v>
      </c>
      <c r="L67" s="68">
        <f t="shared" si="12"/>
        <v>0.44380403458213297</v>
      </c>
      <c r="N67">
        <f t="shared" si="13"/>
        <v>0.44380403458213297</v>
      </c>
      <c r="P67" s="14"/>
      <c r="Q67" s="14"/>
    </row>
    <row r="68" spans="1:17" ht="12.75">
      <c r="A68" s="76">
        <f t="shared" si="5"/>
        <v>58</v>
      </c>
      <c r="D68" s="56">
        <v>114.00000024586916</v>
      </c>
      <c r="E68" s="56">
        <v>2.468</v>
      </c>
      <c r="G68" s="61">
        <f t="shared" si="7"/>
        <v>0</v>
      </c>
      <c r="H68" s="61">
        <f t="shared" si="8"/>
        <v>0</v>
      </c>
      <c r="I68" s="61">
        <f t="shared" si="9"/>
        <v>0.0013194444472901523</v>
      </c>
      <c r="J68" s="65">
        <f t="shared" si="10"/>
        <v>0.0013194444472901523</v>
      </c>
      <c r="K68" s="67">
        <f t="shared" si="11"/>
        <v>0.0013252314843271893</v>
      </c>
      <c r="L68" s="68">
        <f t="shared" si="12"/>
        <v>0.4351585014409223</v>
      </c>
      <c r="N68">
        <f t="shared" si="13"/>
        <v>0.4351585014409223</v>
      </c>
      <c r="P68" s="14"/>
      <c r="Q68" s="14"/>
    </row>
    <row r="69" spans="1:17" ht="12.75">
      <c r="A69" s="76">
        <f t="shared" si="5"/>
        <v>59</v>
      </c>
      <c r="D69" s="56">
        <v>116.00000008475035</v>
      </c>
      <c r="E69" s="56">
        <v>2.474</v>
      </c>
      <c r="G69" s="61">
        <f t="shared" si="7"/>
        <v>0</v>
      </c>
      <c r="H69" s="61">
        <f t="shared" si="8"/>
        <v>0</v>
      </c>
      <c r="I69" s="61">
        <f t="shared" si="9"/>
        <v>0.0013425925935734995</v>
      </c>
      <c r="J69" s="65">
        <f t="shared" si="10"/>
        <v>0.0013425925935734995</v>
      </c>
      <c r="K69" s="67">
        <f t="shared" si="11"/>
        <v>0.0013483796306105365</v>
      </c>
      <c r="L69" s="68">
        <f t="shared" si="12"/>
        <v>0.4265129682997116</v>
      </c>
      <c r="N69">
        <f t="shared" si="13"/>
        <v>0.4265129682997116</v>
      </c>
      <c r="P69" s="14"/>
      <c r="Q69" s="14"/>
    </row>
    <row r="70" spans="1:17" ht="12.75">
      <c r="A70" s="76">
        <f t="shared" si="5"/>
        <v>60</v>
      </c>
      <c r="D70" s="56">
        <v>117.99999992363155</v>
      </c>
      <c r="E70" s="56">
        <v>2.476</v>
      </c>
      <c r="G70" s="61">
        <f t="shared" si="7"/>
        <v>0</v>
      </c>
      <c r="H70" s="61">
        <f t="shared" si="8"/>
        <v>0</v>
      </c>
      <c r="I70" s="61">
        <f t="shared" si="9"/>
        <v>0.0013657407398568466</v>
      </c>
      <c r="J70" s="65">
        <f t="shared" si="10"/>
        <v>0.0013657407398568466</v>
      </c>
      <c r="K70" s="67">
        <f t="shared" si="11"/>
        <v>0.0013715277768938836</v>
      </c>
      <c r="L70" s="68">
        <f t="shared" si="12"/>
        <v>0.42363112391930846</v>
      </c>
      <c r="N70">
        <f t="shared" si="13"/>
        <v>0.42363112391930846</v>
      </c>
      <c r="P70" s="14"/>
      <c r="Q70" s="14"/>
    </row>
    <row r="71" spans="1:17" ht="12.75">
      <c r="A71" s="76">
        <f t="shared" si="5"/>
        <v>61</v>
      </c>
      <c r="D71" s="56">
        <v>120.00000039115548</v>
      </c>
      <c r="E71" s="56">
        <v>2.48</v>
      </c>
      <c r="G71" s="61">
        <f t="shared" si="7"/>
        <v>0</v>
      </c>
      <c r="H71" s="61">
        <f t="shared" si="8"/>
        <v>0</v>
      </c>
      <c r="I71" s="61">
        <f t="shared" si="9"/>
        <v>0.0013888888934161514</v>
      </c>
      <c r="J71" s="65">
        <f t="shared" si="10"/>
        <v>0.0013888888934161514</v>
      </c>
      <c r="K71" s="67">
        <f t="shared" si="11"/>
        <v>0.0013946759304531884</v>
      </c>
      <c r="L71" s="68">
        <f t="shared" si="12"/>
        <v>0.4178674351585015</v>
      </c>
      <c r="N71">
        <f t="shared" si="13"/>
        <v>0.4178674351585015</v>
      </c>
      <c r="P71" s="14"/>
      <c r="Q71" s="14"/>
    </row>
    <row r="72" spans="1:17" ht="12.75">
      <c r="A72" s="76">
        <f t="shared" si="5"/>
        <v>62</v>
      </c>
      <c r="D72" s="56">
        <v>122.00000023003668</v>
      </c>
      <c r="E72" s="56">
        <v>2.485</v>
      </c>
      <c r="G72" s="61">
        <f t="shared" si="7"/>
        <v>0</v>
      </c>
      <c r="H72" s="61">
        <f t="shared" si="8"/>
        <v>0</v>
      </c>
      <c r="I72" s="61">
        <f t="shared" si="9"/>
        <v>0.0014120370396994986</v>
      </c>
      <c r="J72" s="65">
        <f t="shared" si="10"/>
        <v>0.0014120370396994986</v>
      </c>
      <c r="K72" s="67">
        <f t="shared" si="11"/>
        <v>0.0014178240767365356</v>
      </c>
      <c r="L72" s="68">
        <f t="shared" si="12"/>
        <v>0.410662824207493</v>
      </c>
      <c r="N72">
        <f t="shared" si="13"/>
        <v>0.410662824207493</v>
      </c>
      <c r="P72" s="14"/>
      <c r="Q72" s="14"/>
    </row>
    <row r="73" spans="1:17" ht="12.75">
      <c r="A73" s="76">
        <f t="shared" si="5"/>
        <v>63</v>
      </c>
      <c r="D73" s="56">
        <v>124.00000006891787</v>
      </c>
      <c r="E73" s="56">
        <v>2.492</v>
      </c>
      <c r="G73" s="61">
        <f t="shared" si="7"/>
        <v>0</v>
      </c>
      <c r="H73" s="61">
        <f t="shared" si="8"/>
        <v>0</v>
      </c>
      <c r="I73" s="61">
        <f t="shared" si="9"/>
        <v>0.0014351851859828457</v>
      </c>
      <c r="J73" s="65">
        <f t="shared" si="10"/>
        <v>0.0014351851859828457</v>
      </c>
      <c r="K73" s="67">
        <f t="shared" si="11"/>
        <v>0.0014409722230198827</v>
      </c>
      <c r="L73" s="68">
        <f t="shared" si="12"/>
        <v>0.4005763688760808</v>
      </c>
      <c r="N73">
        <f t="shared" si="13"/>
        <v>0.4005763688760808</v>
      </c>
      <c r="P73" s="14"/>
      <c r="Q73" s="14"/>
    </row>
    <row r="74" spans="1:17" ht="12.75">
      <c r="A74" s="76">
        <f t="shared" si="5"/>
        <v>64</v>
      </c>
      <c r="D74" s="56">
        <v>125.99999990779907</v>
      </c>
      <c r="E74" s="56">
        <v>2.494</v>
      </c>
      <c r="G74" s="61">
        <f t="shared" si="7"/>
        <v>0</v>
      </c>
      <c r="H74" s="61">
        <f t="shared" si="8"/>
        <v>0</v>
      </c>
      <c r="I74" s="61">
        <f t="shared" si="9"/>
        <v>0.0014583333322661929</v>
      </c>
      <c r="J74" s="65">
        <f t="shared" si="10"/>
        <v>0.0014583333322661929</v>
      </c>
      <c r="K74" s="67">
        <f t="shared" si="11"/>
        <v>0.0014641203693032299</v>
      </c>
      <c r="L74" s="68">
        <f t="shared" si="12"/>
        <v>0.397694524495677</v>
      </c>
      <c r="N74">
        <f t="shared" si="13"/>
        <v>0.397694524495677</v>
      </c>
      <c r="P74" s="14"/>
      <c r="Q74" s="14"/>
    </row>
    <row r="75" spans="1:17" ht="12.75">
      <c r="A75" s="76">
        <f t="shared" si="5"/>
        <v>65</v>
      </c>
      <c r="D75" s="56">
        <v>128.000000375323</v>
      </c>
      <c r="E75" s="56">
        <v>2.498</v>
      </c>
      <c r="G75" s="61">
        <f t="shared" si="7"/>
        <v>0</v>
      </c>
      <c r="H75" s="61">
        <f t="shared" si="8"/>
        <v>0</v>
      </c>
      <c r="I75" s="61">
        <f t="shared" si="9"/>
        <v>0.0014814814858254977</v>
      </c>
      <c r="J75" s="65">
        <f t="shared" si="10"/>
        <v>0.0014814814858254977</v>
      </c>
      <c r="K75" s="67">
        <f t="shared" si="11"/>
        <v>0.0014872685228625347</v>
      </c>
      <c r="L75" s="68">
        <f t="shared" si="12"/>
        <v>0.39193083573487003</v>
      </c>
      <c r="N75">
        <f t="shared" si="13"/>
        <v>0.39193083573487003</v>
      </c>
      <c r="P75" s="14"/>
      <c r="Q75" s="14"/>
    </row>
    <row r="76" spans="1:17" ht="12.75">
      <c r="A76" s="76">
        <f t="shared" si="5"/>
        <v>66</v>
      </c>
      <c r="D76" s="56">
        <v>130.0000002142042</v>
      </c>
      <c r="E76" s="56">
        <v>2.502</v>
      </c>
      <c r="G76" s="61">
        <f t="shared" si="7"/>
        <v>0</v>
      </c>
      <c r="H76" s="61">
        <f t="shared" si="8"/>
        <v>0</v>
      </c>
      <c r="I76" s="61">
        <f t="shared" si="9"/>
        <v>0.0015046296321088448</v>
      </c>
      <c r="J76" s="65">
        <f t="shared" si="10"/>
        <v>0.0015046296321088448</v>
      </c>
      <c r="K76" s="67">
        <f t="shared" si="11"/>
        <v>0.0015104166691458818</v>
      </c>
      <c r="L76" s="68">
        <f t="shared" si="12"/>
        <v>0.3861671469740638</v>
      </c>
      <c r="N76">
        <f t="shared" si="13"/>
        <v>0.3861671469740638</v>
      </c>
      <c r="P76" s="14"/>
      <c r="Q76" s="14"/>
    </row>
    <row r="77" spans="1:17" ht="12.75">
      <c r="A77" s="76">
        <f aca="true" t="shared" si="15" ref="A77:A140">A76+1</f>
        <v>67</v>
      </c>
      <c r="D77" s="56">
        <v>132.0000000530854</v>
      </c>
      <c r="E77" s="56">
        <v>2.509</v>
      </c>
      <c r="G77" s="61">
        <f t="shared" si="7"/>
        <v>0</v>
      </c>
      <c r="H77" s="61">
        <f t="shared" si="8"/>
        <v>0</v>
      </c>
      <c r="I77" s="61">
        <f t="shared" si="9"/>
        <v>0.001527777778392192</v>
      </c>
      <c r="J77" s="65">
        <f t="shared" si="10"/>
        <v>0.001527777778392192</v>
      </c>
      <c r="K77" s="67">
        <f t="shared" si="11"/>
        <v>0.001533564815429229</v>
      </c>
      <c r="L77" s="68">
        <f t="shared" si="12"/>
        <v>0.3760806916426515</v>
      </c>
      <c r="N77">
        <f t="shared" si="13"/>
        <v>0.3760806916426515</v>
      </c>
      <c r="P77" s="14"/>
      <c r="Q77" s="14"/>
    </row>
    <row r="78" spans="1:17" ht="12.75">
      <c r="A78" s="76">
        <f t="shared" si="15"/>
        <v>68</v>
      </c>
      <c r="D78" s="56">
        <v>133.99999989196658</v>
      </c>
      <c r="E78" s="56">
        <v>2.51</v>
      </c>
      <c r="G78" s="61">
        <f t="shared" si="7"/>
        <v>0</v>
      </c>
      <c r="H78" s="61">
        <f t="shared" si="8"/>
        <v>0</v>
      </c>
      <c r="I78" s="61">
        <f t="shared" si="9"/>
        <v>0.0015509259246755391</v>
      </c>
      <c r="J78" s="65">
        <f t="shared" si="10"/>
        <v>0.0015509259246755391</v>
      </c>
      <c r="K78" s="67">
        <f t="shared" si="11"/>
        <v>0.0015567129617125761</v>
      </c>
      <c r="L78" s="68">
        <f t="shared" si="12"/>
        <v>0.3746397694524499</v>
      </c>
      <c r="N78">
        <f t="shared" si="13"/>
        <v>0.3746397694524499</v>
      </c>
      <c r="P78" s="14"/>
      <c r="Q78" s="14"/>
    </row>
    <row r="79" spans="1:17" ht="12.75">
      <c r="A79" s="76">
        <f t="shared" si="15"/>
        <v>69</v>
      </c>
      <c r="D79" s="56">
        <v>136.0000003594905</v>
      </c>
      <c r="E79" s="56">
        <v>2.5140000000000002</v>
      </c>
      <c r="G79" s="61">
        <f t="shared" si="7"/>
        <v>0</v>
      </c>
      <c r="H79" s="61">
        <f t="shared" si="8"/>
        <v>0</v>
      </c>
      <c r="I79" s="61">
        <f t="shared" si="9"/>
        <v>0.001574074078234844</v>
      </c>
      <c r="J79" s="65">
        <f t="shared" si="10"/>
        <v>0.001574074078234844</v>
      </c>
      <c r="K79" s="67">
        <f t="shared" si="11"/>
        <v>0.001579861115271881</v>
      </c>
      <c r="L79" s="68">
        <f t="shared" si="12"/>
        <v>0.36887608069164235</v>
      </c>
      <c r="N79">
        <f t="shared" si="13"/>
        <v>0.36887608069164235</v>
      </c>
      <c r="P79" s="14"/>
      <c r="Q79" s="14"/>
    </row>
    <row r="80" spans="1:17" ht="12.75">
      <c r="A80" s="76">
        <f t="shared" si="15"/>
        <v>70</v>
      </c>
      <c r="D80" s="56">
        <v>138.0000001983717</v>
      </c>
      <c r="E80" s="56">
        <v>2.5180000000000002</v>
      </c>
      <c r="G80" s="61">
        <f t="shared" si="7"/>
        <v>0</v>
      </c>
      <c r="H80" s="61">
        <f t="shared" si="8"/>
        <v>0</v>
      </c>
      <c r="I80" s="61">
        <f t="shared" si="9"/>
        <v>0.001597222224518191</v>
      </c>
      <c r="J80" s="65">
        <f t="shared" si="10"/>
        <v>0.001597222224518191</v>
      </c>
      <c r="K80" s="67">
        <f t="shared" si="11"/>
        <v>0.001603009261555228</v>
      </c>
      <c r="L80" s="68">
        <f t="shared" si="12"/>
        <v>0.36311239193083544</v>
      </c>
      <c r="N80">
        <f t="shared" si="13"/>
        <v>0.36311239193083544</v>
      </c>
      <c r="P80" s="14"/>
      <c r="Q80" s="14"/>
    </row>
    <row r="81" spans="1:17" ht="12.75">
      <c r="A81" s="76">
        <f t="shared" si="15"/>
        <v>71</v>
      </c>
      <c r="D81" s="56">
        <v>140.0000000372529</v>
      </c>
      <c r="E81" s="56">
        <v>2.521</v>
      </c>
      <c r="G81" s="61">
        <f t="shared" si="7"/>
        <v>0</v>
      </c>
      <c r="H81" s="61">
        <f t="shared" si="8"/>
        <v>0</v>
      </c>
      <c r="I81" s="61">
        <f t="shared" si="9"/>
        <v>0.0016203703708015382</v>
      </c>
      <c r="J81" s="65">
        <f t="shared" si="10"/>
        <v>0.0016203703708015382</v>
      </c>
      <c r="K81" s="67">
        <f t="shared" si="11"/>
        <v>0.0016261574078385752</v>
      </c>
      <c r="L81" s="68">
        <f t="shared" si="12"/>
        <v>0.35878962536023074</v>
      </c>
      <c r="N81">
        <f t="shared" si="13"/>
        <v>0.35878962536023074</v>
      </c>
      <c r="P81" s="14"/>
      <c r="Q81" s="14"/>
    </row>
    <row r="82" spans="1:17" ht="12.75">
      <c r="A82" s="76">
        <f t="shared" si="15"/>
        <v>72</v>
      </c>
      <c r="D82" s="56">
        <v>141.9999998761341</v>
      </c>
      <c r="E82" s="56">
        <v>2.526</v>
      </c>
      <c r="G82" s="61">
        <f t="shared" si="7"/>
        <v>0</v>
      </c>
      <c r="H82" s="61">
        <f t="shared" si="8"/>
        <v>0</v>
      </c>
      <c r="I82" s="61">
        <f t="shared" si="9"/>
        <v>0.0016435185170848854</v>
      </c>
      <c r="J82" s="65">
        <f t="shared" si="10"/>
        <v>0.0016435185170848854</v>
      </c>
      <c r="K82" s="67">
        <f t="shared" si="11"/>
        <v>0.0016493055541219224</v>
      </c>
      <c r="L82" s="68">
        <f t="shared" si="12"/>
        <v>0.35158501440922224</v>
      </c>
      <c r="N82">
        <f t="shared" si="13"/>
        <v>0.35158501440922224</v>
      </c>
      <c r="P82" s="14"/>
      <c r="Q82" s="14"/>
    </row>
    <row r="83" spans="1:17" ht="12.75">
      <c r="A83" s="76">
        <f t="shared" si="15"/>
        <v>73</v>
      </c>
      <c r="D83" s="56">
        <v>144.00000034365803</v>
      </c>
      <c r="E83" s="56">
        <v>2.53</v>
      </c>
      <c r="G83" s="61">
        <f t="shared" si="7"/>
        <v>0</v>
      </c>
      <c r="H83" s="61">
        <f t="shared" si="8"/>
        <v>0</v>
      </c>
      <c r="I83" s="61">
        <f t="shared" si="9"/>
        <v>0.0016666666706441902</v>
      </c>
      <c r="J83" s="65">
        <f t="shared" si="10"/>
        <v>0.0016666666706441902</v>
      </c>
      <c r="K83" s="67">
        <f t="shared" si="11"/>
        <v>0.0016724537076812272</v>
      </c>
      <c r="L83" s="68">
        <f t="shared" si="12"/>
        <v>0.34582132564841533</v>
      </c>
      <c r="N83">
        <f t="shared" si="13"/>
        <v>0.34582132564841533</v>
      </c>
      <c r="P83" s="14"/>
      <c r="Q83" s="14"/>
    </row>
    <row r="84" spans="1:17" ht="12.75">
      <c r="A84" s="76">
        <f t="shared" si="15"/>
        <v>74</v>
      </c>
      <c r="D84" s="56">
        <v>146.00000018253922</v>
      </c>
      <c r="E84" s="56">
        <v>2.53</v>
      </c>
      <c r="G84" s="61">
        <f t="shared" si="7"/>
        <v>0</v>
      </c>
      <c r="H84" s="61">
        <f t="shared" si="8"/>
        <v>0</v>
      </c>
      <c r="I84" s="61">
        <f t="shared" si="9"/>
        <v>0.0016898148169275373</v>
      </c>
      <c r="J84" s="65">
        <f t="shared" si="10"/>
        <v>0.0016898148169275373</v>
      </c>
      <c r="K84" s="67">
        <f t="shared" si="11"/>
        <v>0.0016956018539645743</v>
      </c>
      <c r="L84" s="68">
        <f t="shared" si="12"/>
        <v>0.34582132564841533</v>
      </c>
      <c r="N84">
        <f t="shared" si="13"/>
        <v>0.34582132564841533</v>
      </c>
      <c r="P84" s="14"/>
      <c r="Q84" s="14"/>
    </row>
    <row r="85" spans="1:17" ht="12.75">
      <c r="A85" s="76">
        <f t="shared" si="15"/>
        <v>75</v>
      </c>
      <c r="D85" s="56">
        <v>148.00000002142042</v>
      </c>
      <c r="E85" s="56">
        <v>2.537</v>
      </c>
      <c r="G85" s="61">
        <f aca="true" t="shared" si="16" ref="G85:G148">INT(B85/X$26)*X$25+MOD(B85,X$28)*X$27</f>
        <v>0</v>
      </c>
      <c r="H85" s="61">
        <f aca="true" t="shared" si="17" ref="H85:H148">INT(C85/Y$26)*Y$25+MOD(C85,Y$28)*Y$27</f>
        <v>0</v>
      </c>
      <c r="I85" s="61">
        <f aca="true" t="shared" si="18" ref="I85:I148">INT(D85/Z$26)*Z$25+MOD(D85,Z$28)*Z$27</f>
        <v>0.0017129629632108845</v>
      </c>
      <c r="J85" s="65">
        <f aca="true" t="shared" si="19" ref="J85:J148">SUM(G85:I85)</f>
        <v>0.0017129629632108845</v>
      </c>
      <c r="K85" s="67">
        <f aca="true" t="shared" si="20" ref="K85:K148">IF(ISNUMBER(E85),J85-$J$11+$K$9/86400,MAX($J$11:$J$2003)-$J$11)</f>
        <v>0.0017187500002479215</v>
      </c>
      <c r="L85" s="68">
        <f aca="true" t="shared" si="21" ref="L85:L148">IF(ISBLANK(E85),0.001,IF(N85&gt;0.001,N85,0.001))</f>
        <v>0.33573487031700305</v>
      </c>
      <c r="N85">
        <f aca="true" t="shared" si="22" ref="N85:N148">(E85-$U$2)/$U$1</f>
        <v>0.33573487031700305</v>
      </c>
      <c r="P85" s="14"/>
      <c r="Q85" s="14"/>
    </row>
    <row r="86" spans="1:17" ht="12.75">
      <c r="A86" s="76">
        <f t="shared" si="15"/>
        <v>76</v>
      </c>
      <c r="D86" s="56">
        <v>149.9999998603016</v>
      </c>
      <c r="E86" s="56">
        <v>2.54</v>
      </c>
      <c r="G86" s="61">
        <f t="shared" si="16"/>
        <v>0</v>
      </c>
      <c r="H86" s="61">
        <f t="shared" si="17"/>
        <v>0</v>
      </c>
      <c r="I86" s="61">
        <f t="shared" si="18"/>
        <v>0.0017361111094942316</v>
      </c>
      <c r="J86" s="65">
        <f t="shared" si="19"/>
        <v>0.0017361111094942316</v>
      </c>
      <c r="K86" s="67">
        <f t="shared" si="20"/>
        <v>0.0017418981465312686</v>
      </c>
      <c r="L86" s="68">
        <f t="shared" si="21"/>
        <v>0.3314121037463977</v>
      </c>
      <c r="N86">
        <f t="shared" si="22"/>
        <v>0.3314121037463977</v>
      </c>
      <c r="P86" s="14"/>
      <c r="Q86" s="14"/>
    </row>
    <row r="87" spans="1:17" ht="12.75">
      <c r="A87" s="76">
        <f t="shared" si="15"/>
        <v>77</v>
      </c>
      <c r="G87" s="61">
        <f t="shared" si="16"/>
        <v>0</v>
      </c>
      <c r="H87" s="61">
        <f t="shared" si="17"/>
        <v>0</v>
      </c>
      <c r="I87" s="61">
        <f t="shared" si="18"/>
        <v>0</v>
      </c>
      <c r="J87" s="65">
        <f t="shared" si="19"/>
        <v>0</v>
      </c>
      <c r="K87" s="67">
        <f t="shared" si="20"/>
        <v>0.0017361111094942316</v>
      </c>
      <c r="L87" s="68">
        <f t="shared" si="21"/>
        <v>0.001</v>
      </c>
      <c r="N87">
        <f t="shared" si="22"/>
        <v>3.99135446685879</v>
      </c>
      <c r="P87" s="14"/>
      <c r="Q87" s="14"/>
    </row>
    <row r="88" spans="1:17" ht="12.75">
      <c r="A88" s="76">
        <f t="shared" si="15"/>
        <v>78</v>
      </c>
      <c r="G88" s="61">
        <f t="shared" si="16"/>
        <v>0</v>
      </c>
      <c r="H88" s="61">
        <f t="shared" si="17"/>
        <v>0</v>
      </c>
      <c r="I88" s="61">
        <f t="shared" si="18"/>
        <v>0</v>
      </c>
      <c r="J88" s="65">
        <f t="shared" si="19"/>
        <v>0</v>
      </c>
      <c r="K88" s="67">
        <f t="shared" si="20"/>
        <v>0.0017361111094942316</v>
      </c>
      <c r="L88" s="68">
        <f t="shared" si="21"/>
        <v>0.001</v>
      </c>
      <c r="N88">
        <f t="shared" si="22"/>
        <v>3.99135446685879</v>
      </c>
      <c r="P88" s="14"/>
      <c r="Q88" s="14"/>
    </row>
    <row r="89" spans="1:17" ht="12.75">
      <c r="A89" s="76">
        <f t="shared" si="15"/>
        <v>79</v>
      </c>
      <c r="G89" s="61">
        <f t="shared" si="16"/>
        <v>0</v>
      </c>
      <c r="H89" s="61">
        <f t="shared" si="17"/>
        <v>0</v>
      </c>
      <c r="I89" s="61">
        <f t="shared" si="18"/>
        <v>0</v>
      </c>
      <c r="J89" s="65">
        <f t="shared" si="19"/>
        <v>0</v>
      </c>
      <c r="K89" s="67">
        <f t="shared" si="20"/>
        <v>0.0017361111094942316</v>
      </c>
      <c r="L89" s="68">
        <f t="shared" si="21"/>
        <v>0.001</v>
      </c>
      <c r="N89">
        <f t="shared" si="22"/>
        <v>3.99135446685879</v>
      </c>
      <c r="P89" s="14"/>
      <c r="Q89" s="14"/>
    </row>
    <row r="90" spans="1:17" ht="12.75">
      <c r="A90" s="76">
        <f t="shared" si="15"/>
        <v>80</v>
      </c>
      <c r="G90" s="61">
        <f t="shared" si="16"/>
        <v>0</v>
      </c>
      <c r="H90" s="61">
        <f t="shared" si="17"/>
        <v>0</v>
      </c>
      <c r="I90" s="61">
        <f t="shared" si="18"/>
        <v>0</v>
      </c>
      <c r="J90" s="65">
        <f t="shared" si="19"/>
        <v>0</v>
      </c>
      <c r="K90" s="67">
        <f t="shared" si="20"/>
        <v>0.0017361111094942316</v>
      </c>
      <c r="L90" s="68">
        <f t="shared" si="21"/>
        <v>0.001</v>
      </c>
      <c r="N90">
        <f t="shared" si="22"/>
        <v>3.99135446685879</v>
      </c>
      <c r="P90" s="14"/>
      <c r="Q90" s="14"/>
    </row>
    <row r="91" spans="1:17" ht="12.75">
      <c r="A91" s="76">
        <f t="shared" si="15"/>
        <v>81</v>
      </c>
      <c r="G91" s="61">
        <f t="shared" si="16"/>
        <v>0</v>
      </c>
      <c r="H91" s="61">
        <f t="shared" si="17"/>
        <v>0</v>
      </c>
      <c r="I91" s="61">
        <f t="shared" si="18"/>
        <v>0</v>
      </c>
      <c r="J91" s="65">
        <f t="shared" si="19"/>
        <v>0</v>
      </c>
      <c r="K91" s="67">
        <f t="shared" si="20"/>
        <v>0.0017361111094942316</v>
      </c>
      <c r="L91" s="68">
        <f t="shared" si="21"/>
        <v>0.001</v>
      </c>
      <c r="N91">
        <f t="shared" si="22"/>
        <v>3.99135446685879</v>
      </c>
      <c r="P91" s="14"/>
      <c r="Q91" s="14"/>
    </row>
    <row r="92" spans="1:17" ht="12.75">
      <c r="A92" s="76">
        <f t="shared" si="15"/>
        <v>82</v>
      </c>
      <c r="G92" s="61">
        <f t="shared" si="16"/>
        <v>0</v>
      </c>
      <c r="H92" s="61">
        <f t="shared" si="17"/>
        <v>0</v>
      </c>
      <c r="I92" s="61">
        <f t="shared" si="18"/>
        <v>0</v>
      </c>
      <c r="J92" s="65">
        <f t="shared" si="19"/>
        <v>0</v>
      </c>
      <c r="K92" s="67">
        <f t="shared" si="20"/>
        <v>0.0017361111094942316</v>
      </c>
      <c r="L92" s="68">
        <f t="shared" si="21"/>
        <v>0.001</v>
      </c>
      <c r="N92">
        <f t="shared" si="22"/>
        <v>3.99135446685879</v>
      </c>
      <c r="P92" s="14"/>
      <c r="Q92" s="14"/>
    </row>
    <row r="93" spans="1:17" ht="12.75">
      <c r="A93" s="76">
        <f t="shared" si="15"/>
        <v>83</v>
      </c>
      <c r="G93" s="61">
        <f t="shared" si="16"/>
        <v>0</v>
      </c>
      <c r="H93" s="61">
        <f t="shared" si="17"/>
        <v>0</v>
      </c>
      <c r="I93" s="61">
        <f t="shared" si="18"/>
        <v>0</v>
      </c>
      <c r="J93" s="65">
        <f t="shared" si="19"/>
        <v>0</v>
      </c>
      <c r="K93" s="67">
        <f t="shared" si="20"/>
        <v>0.0017361111094942316</v>
      </c>
      <c r="L93" s="68">
        <f t="shared" si="21"/>
        <v>0.001</v>
      </c>
      <c r="N93">
        <f t="shared" si="22"/>
        <v>3.99135446685879</v>
      </c>
      <c r="P93" s="14"/>
      <c r="Q93" s="14"/>
    </row>
    <row r="94" spans="1:17" ht="12.75">
      <c r="A94" s="76">
        <f t="shared" si="15"/>
        <v>84</v>
      </c>
      <c r="G94" s="61">
        <f t="shared" si="16"/>
        <v>0</v>
      </c>
      <c r="H94" s="61">
        <f t="shared" si="17"/>
        <v>0</v>
      </c>
      <c r="I94" s="61">
        <f t="shared" si="18"/>
        <v>0</v>
      </c>
      <c r="J94" s="65">
        <f t="shared" si="19"/>
        <v>0</v>
      </c>
      <c r="K94" s="67">
        <f t="shared" si="20"/>
        <v>0.0017361111094942316</v>
      </c>
      <c r="L94" s="68">
        <f t="shared" si="21"/>
        <v>0.001</v>
      </c>
      <c r="N94">
        <f t="shared" si="22"/>
        <v>3.99135446685879</v>
      </c>
      <c r="P94" s="14"/>
      <c r="Q94" s="14"/>
    </row>
    <row r="95" spans="1:17" ht="12.75">
      <c r="A95" s="76">
        <f t="shared" si="15"/>
        <v>85</v>
      </c>
      <c r="G95" s="61">
        <f t="shared" si="16"/>
        <v>0</v>
      </c>
      <c r="H95" s="61">
        <f t="shared" si="17"/>
        <v>0</v>
      </c>
      <c r="I95" s="61">
        <f t="shared" si="18"/>
        <v>0</v>
      </c>
      <c r="J95" s="65">
        <f t="shared" si="19"/>
        <v>0</v>
      </c>
      <c r="K95" s="67">
        <f t="shared" si="20"/>
        <v>0.0017361111094942316</v>
      </c>
      <c r="L95" s="68">
        <f t="shared" si="21"/>
        <v>0.001</v>
      </c>
      <c r="N95">
        <f t="shared" si="22"/>
        <v>3.99135446685879</v>
      </c>
      <c r="P95" s="14"/>
      <c r="Q95" s="14"/>
    </row>
    <row r="96" spans="1:17" ht="12.75">
      <c r="A96" s="76">
        <f t="shared" si="15"/>
        <v>86</v>
      </c>
      <c r="G96" s="61">
        <f t="shared" si="16"/>
        <v>0</v>
      </c>
      <c r="H96" s="61">
        <f t="shared" si="17"/>
        <v>0</v>
      </c>
      <c r="I96" s="61">
        <f t="shared" si="18"/>
        <v>0</v>
      </c>
      <c r="J96" s="65">
        <f t="shared" si="19"/>
        <v>0</v>
      </c>
      <c r="K96" s="67">
        <f t="shared" si="20"/>
        <v>0.0017361111094942316</v>
      </c>
      <c r="L96" s="68">
        <f t="shared" si="21"/>
        <v>0.001</v>
      </c>
      <c r="N96">
        <f t="shared" si="22"/>
        <v>3.99135446685879</v>
      </c>
      <c r="P96" s="14"/>
      <c r="Q96" s="14"/>
    </row>
    <row r="97" spans="1:17" ht="12.75">
      <c r="A97" s="76">
        <f t="shared" si="15"/>
        <v>87</v>
      </c>
      <c r="G97" s="61">
        <f t="shared" si="16"/>
        <v>0</v>
      </c>
      <c r="H97" s="61">
        <f t="shared" si="17"/>
        <v>0</v>
      </c>
      <c r="I97" s="61">
        <f t="shared" si="18"/>
        <v>0</v>
      </c>
      <c r="J97" s="65">
        <f t="shared" si="19"/>
        <v>0</v>
      </c>
      <c r="K97" s="67">
        <f t="shared" si="20"/>
        <v>0.0017361111094942316</v>
      </c>
      <c r="L97" s="68">
        <f t="shared" si="21"/>
        <v>0.001</v>
      </c>
      <c r="N97">
        <f t="shared" si="22"/>
        <v>3.99135446685879</v>
      </c>
      <c r="P97" s="14"/>
      <c r="Q97" s="14"/>
    </row>
    <row r="98" spans="1:17" ht="12.75">
      <c r="A98" s="76">
        <f t="shared" si="15"/>
        <v>88</v>
      </c>
      <c r="G98" s="61">
        <f t="shared" si="16"/>
        <v>0</v>
      </c>
      <c r="H98" s="61">
        <f t="shared" si="17"/>
        <v>0</v>
      </c>
      <c r="I98" s="61">
        <f t="shared" si="18"/>
        <v>0</v>
      </c>
      <c r="J98" s="65">
        <f t="shared" si="19"/>
        <v>0</v>
      </c>
      <c r="K98" s="67">
        <f t="shared" si="20"/>
        <v>0.0017361111094942316</v>
      </c>
      <c r="L98" s="68">
        <f t="shared" si="21"/>
        <v>0.001</v>
      </c>
      <c r="N98">
        <f t="shared" si="22"/>
        <v>3.99135446685879</v>
      </c>
      <c r="P98" s="14"/>
      <c r="Q98" s="14"/>
    </row>
    <row r="99" spans="1:17" ht="12.75">
      <c r="A99" s="76">
        <f t="shared" si="15"/>
        <v>89</v>
      </c>
      <c r="G99" s="61">
        <f t="shared" si="16"/>
        <v>0</v>
      </c>
      <c r="H99" s="61">
        <f t="shared" si="17"/>
        <v>0</v>
      </c>
      <c r="I99" s="61">
        <f t="shared" si="18"/>
        <v>0</v>
      </c>
      <c r="J99" s="65">
        <f t="shared" si="19"/>
        <v>0</v>
      </c>
      <c r="K99" s="67">
        <f t="shared" si="20"/>
        <v>0.0017361111094942316</v>
      </c>
      <c r="L99" s="68">
        <f t="shared" si="21"/>
        <v>0.001</v>
      </c>
      <c r="N99">
        <f t="shared" si="22"/>
        <v>3.99135446685879</v>
      </c>
      <c r="P99" s="14"/>
      <c r="Q99" s="14"/>
    </row>
    <row r="100" spans="1:17" ht="12.75">
      <c r="A100" s="76">
        <f t="shared" si="15"/>
        <v>90</v>
      </c>
      <c r="G100" s="61">
        <f t="shared" si="16"/>
        <v>0</v>
      </c>
      <c r="H100" s="61">
        <f t="shared" si="17"/>
        <v>0</v>
      </c>
      <c r="I100" s="61">
        <f t="shared" si="18"/>
        <v>0</v>
      </c>
      <c r="J100" s="65">
        <f t="shared" si="19"/>
        <v>0</v>
      </c>
      <c r="K100" s="67">
        <f t="shared" si="20"/>
        <v>0.0017361111094942316</v>
      </c>
      <c r="L100" s="68">
        <f t="shared" si="21"/>
        <v>0.001</v>
      </c>
      <c r="N100">
        <f t="shared" si="22"/>
        <v>3.99135446685879</v>
      </c>
      <c r="P100" s="14"/>
      <c r="Q100" s="14"/>
    </row>
    <row r="101" spans="1:17" ht="12.75">
      <c r="A101" s="76">
        <f t="shared" si="15"/>
        <v>91</v>
      </c>
      <c r="G101" s="61">
        <f t="shared" si="16"/>
        <v>0</v>
      </c>
      <c r="H101" s="61">
        <f t="shared" si="17"/>
        <v>0</v>
      </c>
      <c r="I101" s="61">
        <f t="shared" si="18"/>
        <v>0</v>
      </c>
      <c r="J101" s="65">
        <f t="shared" si="19"/>
        <v>0</v>
      </c>
      <c r="K101" s="67">
        <f t="shared" si="20"/>
        <v>0.0017361111094942316</v>
      </c>
      <c r="L101" s="68">
        <f t="shared" si="21"/>
        <v>0.001</v>
      </c>
      <c r="N101">
        <f t="shared" si="22"/>
        <v>3.99135446685879</v>
      </c>
      <c r="P101" s="14"/>
      <c r="Q101" s="14"/>
    </row>
    <row r="102" spans="1:17" ht="12.75">
      <c r="A102" s="76">
        <f t="shared" si="15"/>
        <v>92</v>
      </c>
      <c r="G102" s="61">
        <f t="shared" si="16"/>
        <v>0</v>
      </c>
      <c r="H102" s="61">
        <f t="shared" si="17"/>
        <v>0</v>
      </c>
      <c r="I102" s="61">
        <f t="shared" si="18"/>
        <v>0</v>
      </c>
      <c r="J102" s="65">
        <f t="shared" si="19"/>
        <v>0</v>
      </c>
      <c r="K102" s="67">
        <f t="shared" si="20"/>
        <v>0.0017361111094942316</v>
      </c>
      <c r="L102" s="68">
        <f t="shared" si="21"/>
        <v>0.001</v>
      </c>
      <c r="N102">
        <f t="shared" si="22"/>
        <v>3.99135446685879</v>
      </c>
      <c r="P102" s="14"/>
      <c r="Q102" s="14"/>
    </row>
    <row r="103" spans="1:17" ht="12.75">
      <c r="A103" s="76">
        <f t="shared" si="15"/>
        <v>93</v>
      </c>
      <c r="G103" s="61">
        <f t="shared" si="16"/>
        <v>0</v>
      </c>
      <c r="H103" s="61">
        <f t="shared" si="17"/>
        <v>0</v>
      </c>
      <c r="I103" s="61">
        <f t="shared" si="18"/>
        <v>0</v>
      </c>
      <c r="J103" s="65">
        <f t="shared" si="19"/>
        <v>0</v>
      </c>
      <c r="K103" s="67">
        <f t="shared" si="20"/>
        <v>0.0017361111094942316</v>
      </c>
      <c r="L103" s="68">
        <f t="shared" si="21"/>
        <v>0.001</v>
      </c>
      <c r="N103">
        <f t="shared" si="22"/>
        <v>3.99135446685879</v>
      </c>
      <c r="P103" s="14"/>
      <c r="Q103" s="14"/>
    </row>
    <row r="104" spans="1:17" ht="12.75">
      <c r="A104" s="76">
        <f t="shared" si="15"/>
        <v>94</v>
      </c>
      <c r="G104" s="61">
        <f t="shared" si="16"/>
        <v>0</v>
      </c>
      <c r="H104" s="61">
        <f t="shared" si="17"/>
        <v>0</v>
      </c>
      <c r="I104" s="61">
        <f t="shared" si="18"/>
        <v>0</v>
      </c>
      <c r="J104" s="65">
        <f t="shared" si="19"/>
        <v>0</v>
      </c>
      <c r="K104" s="67">
        <f t="shared" si="20"/>
        <v>0.0017361111094942316</v>
      </c>
      <c r="L104" s="68">
        <f t="shared" si="21"/>
        <v>0.001</v>
      </c>
      <c r="N104">
        <f t="shared" si="22"/>
        <v>3.99135446685879</v>
      </c>
      <c r="P104" s="14"/>
      <c r="Q104" s="14"/>
    </row>
    <row r="105" spans="1:17" ht="12.75">
      <c r="A105" s="76">
        <f t="shared" si="15"/>
        <v>95</v>
      </c>
      <c r="G105" s="61">
        <f t="shared" si="16"/>
        <v>0</v>
      </c>
      <c r="H105" s="61">
        <f t="shared" si="17"/>
        <v>0</v>
      </c>
      <c r="I105" s="61">
        <f t="shared" si="18"/>
        <v>0</v>
      </c>
      <c r="J105" s="65">
        <f t="shared" si="19"/>
        <v>0</v>
      </c>
      <c r="K105" s="67">
        <f t="shared" si="20"/>
        <v>0.0017361111094942316</v>
      </c>
      <c r="L105" s="68">
        <f t="shared" si="21"/>
        <v>0.001</v>
      </c>
      <c r="N105">
        <f t="shared" si="22"/>
        <v>3.99135446685879</v>
      </c>
      <c r="P105" s="14"/>
      <c r="Q105" s="14"/>
    </row>
    <row r="106" spans="1:17" ht="12.75">
      <c r="A106" s="76">
        <f t="shared" si="15"/>
        <v>96</v>
      </c>
      <c r="G106" s="61">
        <f t="shared" si="16"/>
        <v>0</v>
      </c>
      <c r="H106" s="61">
        <f t="shared" si="17"/>
        <v>0</v>
      </c>
      <c r="I106" s="61">
        <f t="shared" si="18"/>
        <v>0</v>
      </c>
      <c r="J106" s="65">
        <f t="shared" si="19"/>
        <v>0</v>
      </c>
      <c r="K106" s="67">
        <f t="shared" si="20"/>
        <v>0.0017361111094942316</v>
      </c>
      <c r="L106" s="68">
        <f t="shared" si="21"/>
        <v>0.001</v>
      </c>
      <c r="N106">
        <f t="shared" si="22"/>
        <v>3.99135446685879</v>
      </c>
      <c r="P106" s="14"/>
      <c r="Q106" s="14"/>
    </row>
    <row r="107" spans="1:17" ht="12.75">
      <c r="A107" s="76">
        <f t="shared" si="15"/>
        <v>97</v>
      </c>
      <c r="G107" s="61">
        <f t="shared" si="16"/>
        <v>0</v>
      </c>
      <c r="H107" s="61">
        <f t="shared" si="17"/>
        <v>0</v>
      </c>
      <c r="I107" s="61">
        <f t="shared" si="18"/>
        <v>0</v>
      </c>
      <c r="J107" s="65">
        <f t="shared" si="19"/>
        <v>0</v>
      </c>
      <c r="K107" s="67">
        <f t="shared" si="20"/>
        <v>0.0017361111094942316</v>
      </c>
      <c r="L107" s="68">
        <f t="shared" si="21"/>
        <v>0.001</v>
      </c>
      <c r="N107">
        <f t="shared" si="22"/>
        <v>3.99135446685879</v>
      </c>
      <c r="P107" s="14"/>
      <c r="Q107" s="14"/>
    </row>
    <row r="108" spans="1:17" ht="12.75">
      <c r="A108" s="76">
        <f t="shared" si="15"/>
        <v>98</v>
      </c>
      <c r="G108" s="61">
        <f t="shared" si="16"/>
        <v>0</v>
      </c>
      <c r="H108" s="61">
        <f t="shared" si="17"/>
        <v>0</v>
      </c>
      <c r="I108" s="61">
        <f t="shared" si="18"/>
        <v>0</v>
      </c>
      <c r="J108" s="65">
        <f t="shared" si="19"/>
        <v>0</v>
      </c>
      <c r="K108" s="67">
        <f t="shared" si="20"/>
        <v>0.0017361111094942316</v>
      </c>
      <c r="L108" s="68">
        <f t="shared" si="21"/>
        <v>0.001</v>
      </c>
      <c r="N108">
        <f t="shared" si="22"/>
        <v>3.99135446685879</v>
      </c>
      <c r="P108" s="14"/>
      <c r="Q108" s="14"/>
    </row>
    <row r="109" spans="1:17" ht="12.75">
      <c r="A109" s="76">
        <f t="shared" si="15"/>
        <v>99</v>
      </c>
      <c r="G109" s="61">
        <f t="shared" si="16"/>
        <v>0</v>
      </c>
      <c r="H109" s="61">
        <f t="shared" si="17"/>
        <v>0</v>
      </c>
      <c r="I109" s="61">
        <f t="shared" si="18"/>
        <v>0</v>
      </c>
      <c r="J109" s="65">
        <f t="shared" si="19"/>
        <v>0</v>
      </c>
      <c r="K109" s="67">
        <f t="shared" si="20"/>
        <v>0.0017361111094942316</v>
      </c>
      <c r="L109" s="68">
        <f t="shared" si="21"/>
        <v>0.001</v>
      </c>
      <c r="N109">
        <f t="shared" si="22"/>
        <v>3.99135446685879</v>
      </c>
      <c r="P109" s="14"/>
      <c r="Q109" s="14"/>
    </row>
    <row r="110" spans="1:17" ht="12.75">
      <c r="A110" s="76">
        <f t="shared" si="15"/>
        <v>100</v>
      </c>
      <c r="G110" s="61">
        <f t="shared" si="16"/>
        <v>0</v>
      </c>
      <c r="H110" s="61">
        <f t="shared" si="17"/>
        <v>0</v>
      </c>
      <c r="I110" s="61">
        <f t="shared" si="18"/>
        <v>0</v>
      </c>
      <c r="J110" s="65">
        <f t="shared" si="19"/>
        <v>0</v>
      </c>
      <c r="K110" s="67">
        <f t="shared" si="20"/>
        <v>0.0017361111094942316</v>
      </c>
      <c r="L110" s="68">
        <f t="shared" si="21"/>
        <v>0.001</v>
      </c>
      <c r="N110">
        <f t="shared" si="22"/>
        <v>3.99135446685879</v>
      </c>
      <c r="P110" s="14"/>
      <c r="Q110" s="14"/>
    </row>
    <row r="111" spans="1:17" ht="12.75">
      <c r="A111" s="76">
        <f t="shared" si="15"/>
        <v>101</v>
      </c>
      <c r="G111" s="61">
        <f t="shared" si="16"/>
        <v>0</v>
      </c>
      <c r="H111" s="61">
        <f t="shared" si="17"/>
        <v>0</v>
      </c>
      <c r="I111" s="61">
        <f t="shared" si="18"/>
        <v>0</v>
      </c>
      <c r="J111" s="65">
        <f t="shared" si="19"/>
        <v>0</v>
      </c>
      <c r="K111" s="67">
        <f t="shared" si="20"/>
        <v>0.0017361111094942316</v>
      </c>
      <c r="L111" s="68">
        <f t="shared" si="21"/>
        <v>0.001</v>
      </c>
      <c r="N111">
        <f t="shared" si="22"/>
        <v>3.99135446685879</v>
      </c>
      <c r="P111" s="14"/>
      <c r="Q111" s="14"/>
    </row>
    <row r="112" spans="1:17" ht="12.75">
      <c r="A112" s="76">
        <f t="shared" si="15"/>
        <v>102</v>
      </c>
      <c r="G112" s="61">
        <f t="shared" si="16"/>
        <v>0</v>
      </c>
      <c r="H112" s="61">
        <f t="shared" si="17"/>
        <v>0</v>
      </c>
      <c r="I112" s="61">
        <f t="shared" si="18"/>
        <v>0</v>
      </c>
      <c r="J112" s="65">
        <f t="shared" si="19"/>
        <v>0</v>
      </c>
      <c r="K112" s="67">
        <f t="shared" si="20"/>
        <v>0.0017361111094942316</v>
      </c>
      <c r="L112" s="68">
        <f t="shared" si="21"/>
        <v>0.001</v>
      </c>
      <c r="N112">
        <f t="shared" si="22"/>
        <v>3.99135446685879</v>
      </c>
      <c r="P112" s="14"/>
      <c r="Q112" s="14"/>
    </row>
    <row r="113" spans="1:17" ht="12.75">
      <c r="A113" s="76">
        <f t="shared" si="15"/>
        <v>103</v>
      </c>
      <c r="G113" s="61">
        <f t="shared" si="16"/>
        <v>0</v>
      </c>
      <c r="H113" s="61">
        <f t="shared" si="17"/>
        <v>0</v>
      </c>
      <c r="I113" s="61">
        <f t="shared" si="18"/>
        <v>0</v>
      </c>
      <c r="J113" s="65">
        <f t="shared" si="19"/>
        <v>0</v>
      </c>
      <c r="K113" s="67">
        <f t="shared" si="20"/>
        <v>0.0017361111094942316</v>
      </c>
      <c r="L113" s="68">
        <f t="shared" si="21"/>
        <v>0.001</v>
      </c>
      <c r="N113">
        <f t="shared" si="22"/>
        <v>3.99135446685879</v>
      </c>
      <c r="P113" s="14"/>
      <c r="Q113" s="14"/>
    </row>
    <row r="114" spans="1:17" ht="12.75">
      <c r="A114" s="76">
        <f t="shared" si="15"/>
        <v>104</v>
      </c>
      <c r="G114" s="61">
        <f t="shared" si="16"/>
        <v>0</v>
      </c>
      <c r="H114" s="61">
        <f t="shared" si="17"/>
        <v>0</v>
      </c>
      <c r="I114" s="61">
        <f t="shared" si="18"/>
        <v>0</v>
      </c>
      <c r="J114" s="65">
        <f t="shared" si="19"/>
        <v>0</v>
      </c>
      <c r="K114" s="67">
        <f t="shared" si="20"/>
        <v>0.0017361111094942316</v>
      </c>
      <c r="L114" s="68">
        <f t="shared" si="21"/>
        <v>0.001</v>
      </c>
      <c r="N114">
        <f t="shared" si="22"/>
        <v>3.99135446685879</v>
      </c>
      <c r="P114" s="14"/>
      <c r="Q114" s="14"/>
    </row>
    <row r="115" spans="1:17" ht="12.75">
      <c r="A115" s="76">
        <f t="shared" si="15"/>
        <v>105</v>
      </c>
      <c r="G115" s="61">
        <f t="shared" si="16"/>
        <v>0</v>
      </c>
      <c r="H115" s="61">
        <f t="shared" si="17"/>
        <v>0</v>
      </c>
      <c r="I115" s="61">
        <f t="shared" si="18"/>
        <v>0</v>
      </c>
      <c r="J115" s="65">
        <f t="shared" si="19"/>
        <v>0</v>
      </c>
      <c r="K115" s="67">
        <f t="shared" si="20"/>
        <v>0.0017361111094942316</v>
      </c>
      <c r="L115" s="68">
        <f t="shared" si="21"/>
        <v>0.001</v>
      </c>
      <c r="N115">
        <f t="shared" si="22"/>
        <v>3.99135446685879</v>
      </c>
      <c r="P115" s="14"/>
      <c r="Q115" s="14"/>
    </row>
    <row r="116" spans="1:17" ht="12.75">
      <c r="A116" s="76">
        <f t="shared" si="15"/>
        <v>106</v>
      </c>
      <c r="G116" s="61">
        <f t="shared" si="16"/>
        <v>0</v>
      </c>
      <c r="H116" s="61">
        <f t="shared" si="17"/>
        <v>0</v>
      </c>
      <c r="I116" s="61">
        <f t="shared" si="18"/>
        <v>0</v>
      </c>
      <c r="J116" s="65">
        <f t="shared" si="19"/>
        <v>0</v>
      </c>
      <c r="K116" s="67">
        <f t="shared" si="20"/>
        <v>0.0017361111094942316</v>
      </c>
      <c r="L116" s="68">
        <f t="shared" si="21"/>
        <v>0.001</v>
      </c>
      <c r="N116">
        <f t="shared" si="22"/>
        <v>3.99135446685879</v>
      </c>
      <c r="P116" s="14"/>
      <c r="Q116" s="14"/>
    </row>
    <row r="117" spans="1:17" ht="12.75">
      <c r="A117" s="76">
        <f t="shared" si="15"/>
        <v>107</v>
      </c>
      <c r="G117" s="61">
        <f t="shared" si="16"/>
        <v>0</v>
      </c>
      <c r="H117" s="61">
        <f t="shared" si="17"/>
        <v>0</v>
      </c>
      <c r="I117" s="61">
        <f t="shared" si="18"/>
        <v>0</v>
      </c>
      <c r="J117" s="65">
        <f t="shared" si="19"/>
        <v>0</v>
      </c>
      <c r="K117" s="67">
        <f t="shared" si="20"/>
        <v>0.0017361111094942316</v>
      </c>
      <c r="L117" s="68">
        <f t="shared" si="21"/>
        <v>0.001</v>
      </c>
      <c r="N117">
        <f t="shared" si="22"/>
        <v>3.99135446685879</v>
      </c>
      <c r="P117" s="14"/>
      <c r="Q117" s="14"/>
    </row>
    <row r="118" spans="1:17" ht="12.75">
      <c r="A118" s="76">
        <f t="shared" si="15"/>
        <v>108</v>
      </c>
      <c r="G118" s="61">
        <f t="shared" si="16"/>
        <v>0</v>
      </c>
      <c r="H118" s="61">
        <f t="shared" si="17"/>
        <v>0</v>
      </c>
      <c r="I118" s="61">
        <f t="shared" si="18"/>
        <v>0</v>
      </c>
      <c r="J118" s="65">
        <f t="shared" si="19"/>
        <v>0</v>
      </c>
      <c r="K118" s="67">
        <f t="shared" si="20"/>
        <v>0.0017361111094942316</v>
      </c>
      <c r="L118" s="68">
        <f t="shared" si="21"/>
        <v>0.001</v>
      </c>
      <c r="N118">
        <f t="shared" si="22"/>
        <v>3.99135446685879</v>
      </c>
      <c r="P118" s="14"/>
      <c r="Q118" s="14"/>
    </row>
    <row r="119" spans="1:17" ht="12.75">
      <c r="A119" s="76">
        <f t="shared" si="15"/>
        <v>109</v>
      </c>
      <c r="G119" s="61">
        <f t="shared" si="16"/>
        <v>0</v>
      </c>
      <c r="H119" s="61">
        <f t="shared" si="17"/>
        <v>0</v>
      </c>
      <c r="I119" s="61">
        <f t="shared" si="18"/>
        <v>0</v>
      </c>
      <c r="J119" s="65">
        <f t="shared" si="19"/>
        <v>0</v>
      </c>
      <c r="K119" s="67">
        <f t="shared" si="20"/>
        <v>0.0017361111094942316</v>
      </c>
      <c r="L119" s="68">
        <f t="shared" si="21"/>
        <v>0.001</v>
      </c>
      <c r="N119">
        <f t="shared" si="22"/>
        <v>3.99135446685879</v>
      </c>
      <c r="P119" s="14"/>
      <c r="Q119" s="14"/>
    </row>
    <row r="120" spans="1:17" ht="12.75">
      <c r="A120" s="76">
        <f t="shared" si="15"/>
        <v>110</v>
      </c>
      <c r="G120" s="61">
        <f t="shared" si="16"/>
        <v>0</v>
      </c>
      <c r="H120" s="61">
        <f t="shared" si="17"/>
        <v>0</v>
      </c>
      <c r="I120" s="61">
        <f t="shared" si="18"/>
        <v>0</v>
      </c>
      <c r="J120" s="65">
        <f t="shared" si="19"/>
        <v>0</v>
      </c>
      <c r="K120" s="67">
        <f t="shared" si="20"/>
        <v>0.0017361111094942316</v>
      </c>
      <c r="L120" s="68">
        <f t="shared" si="21"/>
        <v>0.001</v>
      </c>
      <c r="N120">
        <f t="shared" si="22"/>
        <v>3.99135446685879</v>
      </c>
      <c r="P120" s="14"/>
      <c r="Q120" s="14"/>
    </row>
    <row r="121" spans="1:17" ht="12.75">
      <c r="A121" s="76">
        <f t="shared" si="15"/>
        <v>111</v>
      </c>
      <c r="G121" s="61">
        <f t="shared" si="16"/>
        <v>0</v>
      </c>
      <c r="H121" s="61">
        <f t="shared" si="17"/>
        <v>0</v>
      </c>
      <c r="I121" s="61">
        <f t="shared" si="18"/>
        <v>0</v>
      </c>
      <c r="J121" s="65">
        <f t="shared" si="19"/>
        <v>0</v>
      </c>
      <c r="K121" s="67">
        <f t="shared" si="20"/>
        <v>0.0017361111094942316</v>
      </c>
      <c r="L121" s="68">
        <f t="shared" si="21"/>
        <v>0.001</v>
      </c>
      <c r="N121">
        <f t="shared" si="22"/>
        <v>3.99135446685879</v>
      </c>
      <c r="P121" s="14"/>
      <c r="Q121" s="14"/>
    </row>
    <row r="122" spans="1:17" ht="12.75">
      <c r="A122" s="76">
        <f t="shared" si="15"/>
        <v>112</v>
      </c>
      <c r="G122" s="61">
        <f t="shared" si="16"/>
        <v>0</v>
      </c>
      <c r="H122" s="61">
        <f t="shared" si="17"/>
        <v>0</v>
      </c>
      <c r="I122" s="61">
        <f t="shared" si="18"/>
        <v>0</v>
      </c>
      <c r="J122" s="65">
        <f t="shared" si="19"/>
        <v>0</v>
      </c>
      <c r="K122" s="67">
        <f t="shared" si="20"/>
        <v>0.0017361111094942316</v>
      </c>
      <c r="L122" s="68">
        <f t="shared" si="21"/>
        <v>0.001</v>
      </c>
      <c r="N122">
        <f t="shared" si="22"/>
        <v>3.99135446685879</v>
      </c>
      <c r="P122" s="14"/>
      <c r="Q122" s="14"/>
    </row>
    <row r="123" spans="1:17" ht="12.75">
      <c r="A123" s="76">
        <f t="shared" si="15"/>
        <v>113</v>
      </c>
      <c r="G123" s="61">
        <f t="shared" si="16"/>
        <v>0</v>
      </c>
      <c r="H123" s="61">
        <f t="shared" si="17"/>
        <v>0</v>
      </c>
      <c r="I123" s="61">
        <f t="shared" si="18"/>
        <v>0</v>
      </c>
      <c r="J123" s="65">
        <f t="shared" si="19"/>
        <v>0</v>
      </c>
      <c r="K123" s="67">
        <f t="shared" si="20"/>
        <v>0.0017361111094942316</v>
      </c>
      <c r="L123" s="68">
        <f t="shared" si="21"/>
        <v>0.001</v>
      </c>
      <c r="N123">
        <f t="shared" si="22"/>
        <v>3.99135446685879</v>
      </c>
      <c r="P123" s="14"/>
      <c r="Q123" s="14"/>
    </row>
    <row r="124" spans="1:17" ht="12.75">
      <c r="A124" s="76">
        <f t="shared" si="15"/>
        <v>114</v>
      </c>
      <c r="G124" s="61">
        <f t="shared" si="16"/>
        <v>0</v>
      </c>
      <c r="H124" s="61">
        <f t="shared" si="17"/>
        <v>0</v>
      </c>
      <c r="I124" s="61">
        <f t="shared" si="18"/>
        <v>0</v>
      </c>
      <c r="J124" s="65">
        <f t="shared" si="19"/>
        <v>0</v>
      </c>
      <c r="K124" s="67">
        <f t="shared" si="20"/>
        <v>0.0017361111094942316</v>
      </c>
      <c r="L124" s="68">
        <f t="shared" si="21"/>
        <v>0.001</v>
      </c>
      <c r="N124">
        <f t="shared" si="22"/>
        <v>3.99135446685879</v>
      </c>
      <c r="P124" s="14"/>
      <c r="Q124" s="14"/>
    </row>
    <row r="125" spans="1:17" ht="12.75">
      <c r="A125" s="76">
        <f t="shared" si="15"/>
        <v>115</v>
      </c>
      <c r="G125" s="61">
        <f t="shared" si="16"/>
        <v>0</v>
      </c>
      <c r="H125" s="61">
        <f t="shared" si="17"/>
        <v>0</v>
      </c>
      <c r="I125" s="61">
        <f t="shared" si="18"/>
        <v>0</v>
      </c>
      <c r="J125" s="65">
        <f t="shared" si="19"/>
        <v>0</v>
      </c>
      <c r="K125" s="67">
        <f t="shared" si="20"/>
        <v>0.0017361111094942316</v>
      </c>
      <c r="L125" s="68">
        <f t="shared" si="21"/>
        <v>0.001</v>
      </c>
      <c r="N125">
        <f t="shared" si="22"/>
        <v>3.99135446685879</v>
      </c>
      <c r="P125" s="14"/>
      <c r="Q125" s="14"/>
    </row>
    <row r="126" spans="1:17" ht="12.75">
      <c r="A126" s="76">
        <f t="shared" si="15"/>
        <v>116</v>
      </c>
      <c r="G126" s="61">
        <f t="shared" si="16"/>
        <v>0</v>
      </c>
      <c r="H126" s="61">
        <f t="shared" si="17"/>
        <v>0</v>
      </c>
      <c r="I126" s="61">
        <f t="shared" si="18"/>
        <v>0</v>
      </c>
      <c r="J126" s="65">
        <f t="shared" si="19"/>
        <v>0</v>
      </c>
      <c r="K126" s="67">
        <f t="shared" si="20"/>
        <v>0.0017361111094942316</v>
      </c>
      <c r="L126" s="68">
        <f t="shared" si="21"/>
        <v>0.001</v>
      </c>
      <c r="N126">
        <f t="shared" si="22"/>
        <v>3.99135446685879</v>
      </c>
      <c r="P126" s="14"/>
      <c r="Q126" s="14"/>
    </row>
    <row r="127" spans="1:17" ht="12.75">
      <c r="A127" s="76">
        <f t="shared" si="15"/>
        <v>117</v>
      </c>
      <c r="G127" s="61">
        <f t="shared" si="16"/>
        <v>0</v>
      </c>
      <c r="H127" s="61">
        <f t="shared" si="17"/>
        <v>0</v>
      </c>
      <c r="I127" s="61">
        <f t="shared" si="18"/>
        <v>0</v>
      </c>
      <c r="J127" s="65">
        <f t="shared" si="19"/>
        <v>0</v>
      </c>
      <c r="K127" s="67">
        <f t="shared" si="20"/>
        <v>0.0017361111094942316</v>
      </c>
      <c r="L127" s="68">
        <f t="shared" si="21"/>
        <v>0.001</v>
      </c>
      <c r="N127">
        <f t="shared" si="22"/>
        <v>3.99135446685879</v>
      </c>
      <c r="P127" s="14"/>
      <c r="Q127" s="14"/>
    </row>
    <row r="128" spans="1:17" ht="12.75">
      <c r="A128" s="76">
        <f t="shared" si="15"/>
        <v>118</v>
      </c>
      <c r="G128" s="61">
        <f t="shared" si="16"/>
        <v>0</v>
      </c>
      <c r="H128" s="61">
        <f t="shared" si="17"/>
        <v>0</v>
      </c>
      <c r="I128" s="61">
        <f t="shared" si="18"/>
        <v>0</v>
      </c>
      <c r="J128" s="65">
        <f t="shared" si="19"/>
        <v>0</v>
      </c>
      <c r="K128" s="67">
        <f t="shared" si="20"/>
        <v>0.0017361111094942316</v>
      </c>
      <c r="L128" s="68">
        <f t="shared" si="21"/>
        <v>0.001</v>
      </c>
      <c r="N128">
        <f t="shared" si="22"/>
        <v>3.99135446685879</v>
      </c>
      <c r="P128" s="14"/>
      <c r="Q128" s="14"/>
    </row>
    <row r="129" spans="1:17" ht="12.75">
      <c r="A129" s="76">
        <f t="shared" si="15"/>
        <v>119</v>
      </c>
      <c r="G129" s="61">
        <f t="shared" si="16"/>
        <v>0</v>
      </c>
      <c r="H129" s="61">
        <f t="shared" si="17"/>
        <v>0</v>
      </c>
      <c r="I129" s="61">
        <f t="shared" si="18"/>
        <v>0</v>
      </c>
      <c r="J129" s="65">
        <f t="shared" si="19"/>
        <v>0</v>
      </c>
      <c r="K129" s="67">
        <f t="shared" si="20"/>
        <v>0.0017361111094942316</v>
      </c>
      <c r="L129" s="68">
        <f t="shared" si="21"/>
        <v>0.001</v>
      </c>
      <c r="N129">
        <f t="shared" si="22"/>
        <v>3.99135446685879</v>
      </c>
      <c r="P129" s="14"/>
      <c r="Q129" s="14"/>
    </row>
    <row r="130" spans="1:17" ht="12.75">
      <c r="A130" s="76">
        <f t="shared" si="15"/>
        <v>120</v>
      </c>
      <c r="G130" s="61">
        <f t="shared" si="16"/>
        <v>0</v>
      </c>
      <c r="H130" s="61">
        <f t="shared" si="17"/>
        <v>0</v>
      </c>
      <c r="I130" s="61">
        <f t="shared" si="18"/>
        <v>0</v>
      </c>
      <c r="J130" s="65">
        <f t="shared" si="19"/>
        <v>0</v>
      </c>
      <c r="K130" s="67">
        <f t="shared" si="20"/>
        <v>0.0017361111094942316</v>
      </c>
      <c r="L130" s="68">
        <f t="shared" si="21"/>
        <v>0.001</v>
      </c>
      <c r="N130">
        <f t="shared" si="22"/>
        <v>3.99135446685879</v>
      </c>
      <c r="P130" s="14"/>
      <c r="Q130" s="14"/>
    </row>
    <row r="131" spans="1:17" ht="12.75">
      <c r="A131" s="76">
        <f t="shared" si="15"/>
        <v>121</v>
      </c>
      <c r="G131" s="61">
        <f t="shared" si="16"/>
        <v>0</v>
      </c>
      <c r="H131" s="61">
        <f t="shared" si="17"/>
        <v>0</v>
      </c>
      <c r="I131" s="61">
        <f t="shared" si="18"/>
        <v>0</v>
      </c>
      <c r="J131" s="65">
        <f t="shared" si="19"/>
        <v>0</v>
      </c>
      <c r="K131" s="67">
        <f t="shared" si="20"/>
        <v>0.0017361111094942316</v>
      </c>
      <c r="L131" s="68">
        <f t="shared" si="21"/>
        <v>0.001</v>
      </c>
      <c r="N131">
        <f t="shared" si="22"/>
        <v>3.99135446685879</v>
      </c>
      <c r="P131" s="14"/>
      <c r="Q131" s="14"/>
    </row>
    <row r="132" spans="1:17" ht="12.75">
      <c r="A132" s="76">
        <f t="shared" si="15"/>
        <v>122</v>
      </c>
      <c r="G132" s="61">
        <f t="shared" si="16"/>
        <v>0</v>
      </c>
      <c r="H132" s="61">
        <f t="shared" si="17"/>
        <v>0</v>
      </c>
      <c r="I132" s="61">
        <f t="shared" si="18"/>
        <v>0</v>
      </c>
      <c r="J132" s="65">
        <f t="shared" si="19"/>
        <v>0</v>
      </c>
      <c r="K132" s="67">
        <f t="shared" si="20"/>
        <v>0.0017361111094942316</v>
      </c>
      <c r="L132" s="68">
        <f t="shared" si="21"/>
        <v>0.001</v>
      </c>
      <c r="N132">
        <f t="shared" si="22"/>
        <v>3.99135446685879</v>
      </c>
      <c r="P132" s="14"/>
      <c r="Q132" s="14"/>
    </row>
    <row r="133" spans="1:17" ht="12.75">
      <c r="A133" s="76">
        <f t="shared" si="15"/>
        <v>123</v>
      </c>
      <c r="G133" s="61">
        <f t="shared" si="16"/>
        <v>0</v>
      </c>
      <c r="H133" s="61">
        <f t="shared" si="17"/>
        <v>0</v>
      </c>
      <c r="I133" s="61">
        <f t="shared" si="18"/>
        <v>0</v>
      </c>
      <c r="J133" s="65">
        <f t="shared" si="19"/>
        <v>0</v>
      </c>
      <c r="K133" s="67">
        <f t="shared" si="20"/>
        <v>0.0017361111094942316</v>
      </c>
      <c r="L133" s="68">
        <f t="shared" si="21"/>
        <v>0.001</v>
      </c>
      <c r="N133">
        <f t="shared" si="22"/>
        <v>3.99135446685879</v>
      </c>
      <c r="P133" s="14"/>
      <c r="Q133" s="14"/>
    </row>
    <row r="134" spans="1:17" ht="12.75">
      <c r="A134" s="76">
        <f t="shared" si="15"/>
        <v>124</v>
      </c>
      <c r="G134" s="61">
        <f t="shared" si="16"/>
        <v>0</v>
      </c>
      <c r="H134" s="61">
        <f t="shared" si="17"/>
        <v>0</v>
      </c>
      <c r="I134" s="61">
        <f t="shared" si="18"/>
        <v>0</v>
      </c>
      <c r="J134" s="65">
        <f t="shared" si="19"/>
        <v>0</v>
      </c>
      <c r="K134" s="67">
        <f t="shared" si="20"/>
        <v>0.0017361111094942316</v>
      </c>
      <c r="L134" s="68">
        <f t="shared" si="21"/>
        <v>0.001</v>
      </c>
      <c r="N134">
        <f t="shared" si="22"/>
        <v>3.99135446685879</v>
      </c>
      <c r="P134" s="14"/>
      <c r="Q134" s="14"/>
    </row>
    <row r="135" spans="1:17" ht="12.75">
      <c r="A135" s="76">
        <f t="shared" si="15"/>
        <v>125</v>
      </c>
      <c r="G135" s="61">
        <f t="shared" si="16"/>
        <v>0</v>
      </c>
      <c r="H135" s="61">
        <f t="shared" si="17"/>
        <v>0</v>
      </c>
      <c r="I135" s="61">
        <f t="shared" si="18"/>
        <v>0</v>
      </c>
      <c r="J135" s="65">
        <f t="shared" si="19"/>
        <v>0</v>
      </c>
      <c r="K135" s="67">
        <f t="shared" si="20"/>
        <v>0.0017361111094942316</v>
      </c>
      <c r="L135" s="68">
        <f t="shared" si="21"/>
        <v>0.001</v>
      </c>
      <c r="N135">
        <f t="shared" si="22"/>
        <v>3.99135446685879</v>
      </c>
      <c r="P135" s="14"/>
      <c r="Q135" s="14"/>
    </row>
    <row r="136" spans="1:17" ht="12.75">
      <c r="A136" s="76">
        <f t="shared" si="15"/>
        <v>126</v>
      </c>
      <c r="G136" s="61">
        <f t="shared" si="16"/>
        <v>0</v>
      </c>
      <c r="H136" s="61">
        <f t="shared" si="17"/>
        <v>0</v>
      </c>
      <c r="I136" s="61">
        <f t="shared" si="18"/>
        <v>0</v>
      </c>
      <c r="J136" s="65">
        <f t="shared" si="19"/>
        <v>0</v>
      </c>
      <c r="K136" s="67">
        <f t="shared" si="20"/>
        <v>0.0017361111094942316</v>
      </c>
      <c r="L136" s="68">
        <f t="shared" si="21"/>
        <v>0.001</v>
      </c>
      <c r="N136">
        <f t="shared" si="22"/>
        <v>3.99135446685879</v>
      </c>
      <c r="P136" s="14"/>
      <c r="Q136" s="14"/>
    </row>
    <row r="137" spans="1:17" ht="12.75">
      <c r="A137" s="76">
        <f t="shared" si="15"/>
        <v>127</v>
      </c>
      <c r="G137" s="61">
        <f t="shared" si="16"/>
        <v>0</v>
      </c>
      <c r="H137" s="61">
        <f t="shared" si="17"/>
        <v>0</v>
      </c>
      <c r="I137" s="61">
        <f t="shared" si="18"/>
        <v>0</v>
      </c>
      <c r="J137" s="65">
        <f t="shared" si="19"/>
        <v>0</v>
      </c>
      <c r="K137" s="67">
        <f t="shared" si="20"/>
        <v>0.0017361111094942316</v>
      </c>
      <c r="L137" s="68">
        <f t="shared" si="21"/>
        <v>0.001</v>
      </c>
      <c r="N137">
        <f t="shared" si="22"/>
        <v>3.99135446685879</v>
      </c>
      <c r="P137" s="14"/>
      <c r="Q137" s="14"/>
    </row>
    <row r="138" spans="1:17" ht="12.75">
      <c r="A138" s="76">
        <f t="shared" si="15"/>
        <v>128</v>
      </c>
      <c r="G138" s="61">
        <f t="shared" si="16"/>
        <v>0</v>
      </c>
      <c r="H138" s="61">
        <f t="shared" si="17"/>
        <v>0</v>
      </c>
      <c r="I138" s="61">
        <f t="shared" si="18"/>
        <v>0</v>
      </c>
      <c r="J138" s="65">
        <f t="shared" si="19"/>
        <v>0</v>
      </c>
      <c r="K138" s="67">
        <f t="shared" si="20"/>
        <v>0.0017361111094942316</v>
      </c>
      <c r="L138" s="68">
        <f t="shared" si="21"/>
        <v>0.001</v>
      </c>
      <c r="N138">
        <f t="shared" si="22"/>
        <v>3.99135446685879</v>
      </c>
      <c r="P138" s="14"/>
      <c r="Q138" s="14"/>
    </row>
    <row r="139" spans="1:17" ht="12.75">
      <c r="A139" s="76">
        <f t="shared" si="15"/>
        <v>129</v>
      </c>
      <c r="G139" s="61">
        <f t="shared" si="16"/>
        <v>0</v>
      </c>
      <c r="H139" s="61">
        <f t="shared" si="17"/>
        <v>0</v>
      </c>
      <c r="I139" s="61">
        <f t="shared" si="18"/>
        <v>0</v>
      </c>
      <c r="J139" s="65">
        <f t="shared" si="19"/>
        <v>0</v>
      </c>
      <c r="K139" s="67">
        <f t="shared" si="20"/>
        <v>0.0017361111094942316</v>
      </c>
      <c r="L139" s="68">
        <f t="shared" si="21"/>
        <v>0.001</v>
      </c>
      <c r="N139">
        <f t="shared" si="22"/>
        <v>3.99135446685879</v>
      </c>
      <c r="P139" s="14"/>
      <c r="Q139" s="14"/>
    </row>
    <row r="140" spans="1:17" ht="12.75">
      <c r="A140" s="76">
        <f t="shared" si="15"/>
        <v>130</v>
      </c>
      <c r="G140" s="61">
        <f t="shared" si="16"/>
        <v>0</v>
      </c>
      <c r="H140" s="61">
        <f t="shared" si="17"/>
        <v>0</v>
      </c>
      <c r="I140" s="61">
        <f t="shared" si="18"/>
        <v>0</v>
      </c>
      <c r="J140" s="65">
        <f t="shared" si="19"/>
        <v>0</v>
      </c>
      <c r="K140" s="67">
        <f t="shared" si="20"/>
        <v>0.0017361111094942316</v>
      </c>
      <c r="L140" s="68">
        <f t="shared" si="21"/>
        <v>0.001</v>
      </c>
      <c r="N140">
        <f t="shared" si="22"/>
        <v>3.99135446685879</v>
      </c>
      <c r="P140" s="14"/>
      <c r="Q140" s="14"/>
    </row>
    <row r="141" spans="1:17" ht="12.75">
      <c r="A141" s="76">
        <f aca="true" t="shared" si="23" ref="A141:A204">A140+1</f>
        <v>131</v>
      </c>
      <c r="G141" s="61">
        <f t="shared" si="16"/>
        <v>0</v>
      </c>
      <c r="H141" s="61">
        <f t="shared" si="17"/>
        <v>0</v>
      </c>
      <c r="I141" s="61">
        <f t="shared" si="18"/>
        <v>0</v>
      </c>
      <c r="J141" s="65">
        <f t="shared" si="19"/>
        <v>0</v>
      </c>
      <c r="K141" s="67">
        <f t="shared" si="20"/>
        <v>0.0017361111094942316</v>
      </c>
      <c r="L141" s="68">
        <f t="shared" si="21"/>
        <v>0.001</v>
      </c>
      <c r="N141">
        <f t="shared" si="22"/>
        <v>3.99135446685879</v>
      </c>
      <c r="P141" s="14"/>
      <c r="Q141" s="14"/>
    </row>
    <row r="142" spans="1:17" ht="12.75">
      <c r="A142" s="76">
        <f t="shared" si="23"/>
        <v>132</v>
      </c>
      <c r="G142" s="61">
        <f t="shared" si="16"/>
        <v>0</v>
      </c>
      <c r="H142" s="61">
        <f t="shared" si="17"/>
        <v>0</v>
      </c>
      <c r="I142" s="61">
        <f t="shared" si="18"/>
        <v>0</v>
      </c>
      <c r="J142" s="65">
        <f t="shared" si="19"/>
        <v>0</v>
      </c>
      <c r="K142" s="67">
        <f t="shared" si="20"/>
        <v>0.0017361111094942316</v>
      </c>
      <c r="L142" s="68">
        <f t="shared" si="21"/>
        <v>0.001</v>
      </c>
      <c r="N142">
        <f t="shared" si="22"/>
        <v>3.99135446685879</v>
      </c>
      <c r="P142" s="14"/>
      <c r="Q142" s="14"/>
    </row>
    <row r="143" spans="1:17" ht="12.75">
      <c r="A143" s="76">
        <f t="shared" si="23"/>
        <v>133</v>
      </c>
      <c r="G143" s="61">
        <f t="shared" si="16"/>
        <v>0</v>
      </c>
      <c r="H143" s="61">
        <f t="shared" si="17"/>
        <v>0</v>
      </c>
      <c r="I143" s="61">
        <f t="shared" si="18"/>
        <v>0</v>
      </c>
      <c r="J143" s="65">
        <f t="shared" si="19"/>
        <v>0</v>
      </c>
      <c r="K143" s="67">
        <f t="shared" si="20"/>
        <v>0.0017361111094942316</v>
      </c>
      <c r="L143" s="68">
        <f t="shared" si="21"/>
        <v>0.001</v>
      </c>
      <c r="N143">
        <f t="shared" si="22"/>
        <v>3.99135446685879</v>
      </c>
      <c r="P143" s="14"/>
      <c r="Q143" s="14"/>
    </row>
    <row r="144" spans="1:17" ht="12.75">
      <c r="A144" s="76">
        <f t="shared" si="23"/>
        <v>134</v>
      </c>
      <c r="G144" s="61">
        <f t="shared" si="16"/>
        <v>0</v>
      </c>
      <c r="H144" s="61">
        <f t="shared" si="17"/>
        <v>0</v>
      </c>
      <c r="I144" s="61">
        <f t="shared" si="18"/>
        <v>0</v>
      </c>
      <c r="J144" s="65">
        <f t="shared" si="19"/>
        <v>0</v>
      </c>
      <c r="K144" s="67">
        <f t="shared" si="20"/>
        <v>0.0017361111094942316</v>
      </c>
      <c r="L144" s="68">
        <f t="shared" si="21"/>
        <v>0.001</v>
      </c>
      <c r="N144">
        <f t="shared" si="22"/>
        <v>3.99135446685879</v>
      </c>
      <c r="P144" s="14"/>
      <c r="Q144" s="14"/>
    </row>
    <row r="145" spans="1:17" ht="12.75">
      <c r="A145" s="76">
        <f t="shared" si="23"/>
        <v>135</v>
      </c>
      <c r="G145" s="61">
        <f t="shared" si="16"/>
        <v>0</v>
      </c>
      <c r="H145" s="61">
        <f t="shared" si="17"/>
        <v>0</v>
      </c>
      <c r="I145" s="61">
        <f t="shared" si="18"/>
        <v>0</v>
      </c>
      <c r="J145" s="65">
        <f t="shared" si="19"/>
        <v>0</v>
      </c>
      <c r="K145" s="67">
        <f t="shared" si="20"/>
        <v>0.0017361111094942316</v>
      </c>
      <c r="L145" s="68">
        <f t="shared" si="21"/>
        <v>0.001</v>
      </c>
      <c r="N145">
        <f t="shared" si="22"/>
        <v>3.99135446685879</v>
      </c>
      <c r="P145" s="14"/>
      <c r="Q145" s="14"/>
    </row>
    <row r="146" spans="1:17" ht="12.75">
      <c r="A146" s="76">
        <f t="shared" si="23"/>
        <v>136</v>
      </c>
      <c r="G146" s="61">
        <f t="shared" si="16"/>
        <v>0</v>
      </c>
      <c r="H146" s="61">
        <f t="shared" si="17"/>
        <v>0</v>
      </c>
      <c r="I146" s="61">
        <f t="shared" si="18"/>
        <v>0</v>
      </c>
      <c r="J146" s="65">
        <f t="shared" si="19"/>
        <v>0</v>
      </c>
      <c r="K146" s="67">
        <f t="shared" si="20"/>
        <v>0.0017361111094942316</v>
      </c>
      <c r="L146" s="68">
        <f t="shared" si="21"/>
        <v>0.001</v>
      </c>
      <c r="N146">
        <f t="shared" si="22"/>
        <v>3.99135446685879</v>
      </c>
      <c r="P146" s="14"/>
      <c r="Q146" s="14"/>
    </row>
    <row r="147" spans="1:17" ht="12.75">
      <c r="A147" s="76">
        <f t="shared" si="23"/>
        <v>137</v>
      </c>
      <c r="G147" s="61">
        <f t="shared" si="16"/>
        <v>0</v>
      </c>
      <c r="H147" s="61">
        <f t="shared" si="17"/>
        <v>0</v>
      </c>
      <c r="I147" s="61">
        <f t="shared" si="18"/>
        <v>0</v>
      </c>
      <c r="J147" s="65">
        <f t="shared" si="19"/>
        <v>0</v>
      </c>
      <c r="K147" s="67">
        <f t="shared" si="20"/>
        <v>0.0017361111094942316</v>
      </c>
      <c r="L147" s="68">
        <f t="shared" si="21"/>
        <v>0.001</v>
      </c>
      <c r="N147">
        <f t="shared" si="22"/>
        <v>3.99135446685879</v>
      </c>
      <c r="P147" s="14"/>
      <c r="Q147" s="14"/>
    </row>
    <row r="148" spans="1:17" ht="12.75">
      <c r="A148" s="76">
        <f t="shared" si="23"/>
        <v>138</v>
      </c>
      <c r="G148" s="61">
        <f t="shared" si="16"/>
        <v>0</v>
      </c>
      <c r="H148" s="61">
        <f t="shared" si="17"/>
        <v>0</v>
      </c>
      <c r="I148" s="61">
        <f t="shared" si="18"/>
        <v>0</v>
      </c>
      <c r="J148" s="65">
        <f t="shared" si="19"/>
        <v>0</v>
      </c>
      <c r="K148" s="67">
        <f t="shared" si="20"/>
        <v>0.0017361111094942316</v>
      </c>
      <c r="L148" s="68">
        <f t="shared" si="21"/>
        <v>0.001</v>
      </c>
      <c r="N148">
        <f t="shared" si="22"/>
        <v>3.99135446685879</v>
      </c>
      <c r="P148" s="14"/>
      <c r="Q148" s="14"/>
    </row>
    <row r="149" spans="1:17" ht="12.75">
      <c r="A149" s="76">
        <f t="shared" si="23"/>
        <v>139</v>
      </c>
      <c r="G149" s="61">
        <f aca="true" t="shared" si="24" ref="G149:G212">INT(B149/X$26)*X$25+MOD(B149,X$28)*X$27</f>
        <v>0</v>
      </c>
      <c r="H149" s="61">
        <f aca="true" t="shared" si="25" ref="H149:H212">INT(C149/Y$26)*Y$25+MOD(C149,Y$28)*Y$27</f>
        <v>0</v>
      </c>
      <c r="I149" s="61">
        <f aca="true" t="shared" si="26" ref="I149:I212">INT(D149/Z$26)*Z$25+MOD(D149,Z$28)*Z$27</f>
        <v>0</v>
      </c>
      <c r="J149" s="65">
        <f aca="true" t="shared" si="27" ref="J149:J212">SUM(G149:I149)</f>
        <v>0</v>
      </c>
      <c r="K149" s="67">
        <f aca="true" t="shared" si="28" ref="K149:K212">IF(ISNUMBER(E149),J149-$J$11+$K$9/86400,MAX($J$11:$J$2003)-$J$11)</f>
        <v>0.0017361111094942316</v>
      </c>
      <c r="L149" s="68">
        <f aca="true" t="shared" si="29" ref="L149:L212">IF(ISBLANK(E149),0.001,IF(N149&gt;0.001,N149,0.001))</f>
        <v>0.001</v>
      </c>
      <c r="N149">
        <f aca="true" t="shared" si="30" ref="N149:N212">(E149-$U$2)/$U$1</f>
        <v>3.99135446685879</v>
      </c>
      <c r="P149" s="14"/>
      <c r="Q149" s="14"/>
    </row>
    <row r="150" spans="1:17" ht="12.75">
      <c r="A150" s="76">
        <f t="shared" si="23"/>
        <v>140</v>
      </c>
      <c r="G150" s="61">
        <f t="shared" si="24"/>
        <v>0</v>
      </c>
      <c r="H150" s="61">
        <f t="shared" si="25"/>
        <v>0</v>
      </c>
      <c r="I150" s="61">
        <f t="shared" si="26"/>
        <v>0</v>
      </c>
      <c r="J150" s="65">
        <f t="shared" si="27"/>
        <v>0</v>
      </c>
      <c r="K150" s="67">
        <f t="shared" si="28"/>
        <v>0.0017361111094942316</v>
      </c>
      <c r="L150" s="68">
        <f t="shared" si="29"/>
        <v>0.001</v>
      </c>
      <c r="N150">
        <f t="shared" si="30"/>
        <v>3.99135446685879</v>
      </c>
      <c r="P150" s="14"/>
      <c r="Q150" s="14"/>
    </row>
    <row r="151" spans="1:17" ht="12.75">
      <c r="A151" s="76">
        <f t="shared" si="23"/>
        <v>141</v>
      </c>
      <c r="G151" s="61">
        <f t="shared" si="24"/>
        <v>0</v>
      </c>
      <c r="H151" s="61">
        <f t="shared" si="25"/>
        <v>0</v>
      </c>
      <c r="I151" s="61">
        <f t="shared" si="26"/>
        <v>0</v>
      </c>
      <c r="J151" s="65">
        <f t="shared" si="27"/>
        <v>0</v>
      </c>
      <c r="K151" s="67">
        <f t="shared" si="28"/>
        <v>0.0017361111094942316</v>
      </c>
      <c r="L151" s="68">
        <f t="shared" si="29"/>
        <v>0.001</v>
      </c>
      <c r="N151">
        <f t="shared" si="30"/>
        <v>3.99135446685879</v>
      </c>
      <c r="P151" s="14"/>
      <c r="Q151" s="14"/>
    </row>
    <row r="152" spans="1:17" ht="12.75">
      <c r="A152" s="76">
        <f t="shared" si="23"/>
        <v>142</v>
      </c>
      <c r="G152" s="61">
        <f t="shared" si="24"/>
        <v>0</v>
      </c>
      <c r="H152" s="61">
        <f t="shared" si="25"/>
        <v>0</v>
      </c>
      <c r="I152" s="61">
        <f t="shared" si="26"/>
        <v>0</v>
      </c>
      <c r="J152" s="65">
        <f t="shared" si="27"/>
        <v>0</v>
      </c>
      <c r="K152" s="67">
        <f t="shared" si="28"/>
        <v>0.0017361111094942316</v>
      </c>
      <c r="L152" s="68">
        <f t="shared" si="29"/>
        <v>0.001</v>
      </c>
      <c r="N152">
        <f t="shared" si="30"/>
        <v>3.99135446685879</v>
      </c>
      <c r="P152" s="14"/>
      <c r="Q152" s="14"/>
    </row>
    <row r="153" spans="1:17" ht="12.75">
      <c r="A153" s="76">
        <f t="shared" si="23"/>
        <v>143</v>
      </c>
      <c r="G153" s="61">
        <f t="shared" si="24"/>
        <v>0</v>
      </c>
      <c r="H153" s="61">
        <f t="shared" si="25"/>
        <v>0</v>
      </c>
      <c r="I153" s="61">
        <f t="shared" si="26"/>
        <v>0</v>
      </c>
      <c r="J153" s="65">
        <f t="shared" si="27"/>
        <v>0</v>
      </c>
      <c r="K153" s="67">
        <f t="shared" si="28"/>
        <v>0.0017361111094942316</v>
      </c>
      <c r="L153" s="68">
        <f t="shared" si="29"/>
        <v>0.001</v>
      </c>
      <c r="N153">
        <f t="shared" si="30"/>
        <v>3.99135446685879</v>
      </c>
      <c r="P153" s="14"/>
      <c r="Q153" s="14"/>
    </row>
    <row r="154" spans="1:17" ht="12.75">
      <c r="A154" s="76">
        <f t="shared" si="23"/>
        <v>144</v>
      </c>
      <c r="G154" s="61">
        <f t="shared" si="24"/>
        <v>0</v>
      </c>
      <c r="H154" s="61">
        <f t="shared" si="25"/>
        <v>0</v>
      </c>
      <c r="I154" s="61">
        <f t="shared" si="26"/>
        <v>0</v>
      </c>
      <c r="J154" s="65">
        <f t="shared" si="27"/>
        <v>0</v>
      </c>
      <c r="K154" s="67">
        <f t="shared" si="28"/>
        <v>0.0017361111094942316</v>
      </c>
      <c r="L154" s="68">
        <f t="shared" si="29"/>
        <v>0.001</v>
      </c>
      <c r="N154">
        <f t="shared" si="30"/>
        <v>3.99135446685879</v>
      </c>
      <c r="P154" s="14"/>
      <c r="Q154" s="14"/>
    </row>
    <row r="155" spans="1:17" ht="12.75">
      <c r="A155" s="76">
        <f t="shared" si="23"/>
        <v>145</v>
      </c>
      <c r="G155" s="61">
        <f t="shared" si="24"/>
        <v>0</v>
      </c>
      <c r="H155" s="61">
        <f t="shared" si="25"/>
        <v>0</v>
      </c>
      <c r="I155" s="61">
        <f t="shared" si="26"/>
        <v>0</v>
      </c>
      <c r="J155" s="65">
        <f t="shared" si="27"/>
        <v>0</v>
      </c>
      <c r="K155" s="67">
        <f t="shared" si="28"/>
        <v>0.0017361111094942316</v>
      </c>
      <c r="L155" s="68">
        <f t="shared" si="29"/>
        <v>0.001</v>
      </c>
      <c r="N155">
        <f t="shared" si="30"/>
        <v>3.99135446685879</v>
      </c>
      <c r="P155" s="14"/>
      <c r="Q155" s="14"/>
    </row>
    <row r="156" spans="1:17" ht="12.75">
      <c r="A156" s="76">
        <f t="shared" si="23"/>
        <v>146</v>
      </c>
      <c r="G156" s="61">
        <f t="shared" si="24"/>
        <v>0</v>
      </c>
      <c r="H156" s="61">
        <f t="shared" si="25"/>
        <v>0</v>
      </c>
      <c r="I156" s="61">
        <f t="shared" si="26"/>
        <v>0</v>
      </c>
      <c r="J156" s="65">
        <f t="shared" si="27"/>
        <v>0</v>
      </c>
      <c r="K156" s="67">
        <f t="shared" si="28"/>
        <v>0.0017361111094942316</v>
      </c>
      <c r="L156" s="68">
        <f t="shared" si="29"/>
        <v>0.001</v>
      </c>
      <c r="N156">
        <f t="shared" si="30"/>
        <v>3.99135446685879</v>
      </c>
      <c r="P156" s="14"/>
      <c r="Q156" s="14"/>
    </row>
    <row r="157" spans="1:17" ht="12.75">
      <c r="A157" s="76">
        <f t="shared" si="23"/>
        <v>147</v>
      </c>
      <c r="G157" s="61">
        <f t="shared" si="24"/>
        <v>0</v>
      </c>
      <c r="H157" s="61">
        <f t="shared" si="25"/>
        <v>0</v>
      </c>
      <c r="I157" s="61">
        <f t="shared" si="26"/>
        <v>0</v>
      </c>
      <c r="J157" s="65">
        <f t="shared" si="27"/>
        <v>0</v>
      </c>
      <c r="K157" s="67">
        <f t="shared" si="28"/>
        <v>0.0017361111094942316</v>
      </c>
      <c r="L157" s="68">
        <f t="shared" si="29"/>
        <v>0.001</v>
      </c>
      <c r="N157">
        <f t="shared" si="30"/>
        <v>3.99135446685879</v>
      </c>
      <c r="P157" s="14"/>
      <c r="Q157" s="14"/>
    </row>
    <row r="158" spans="1:17" ht="12.75">
      <c r="A158" s="76">
        <f t="shared" si="23"/>
        <v>148</v>
      </c>
      <c r="G158" s="61">
        <f t="shared" si="24"/>
        <v>0</v>
      </c>
      <c r="H158" s="61">
        <f t="shared" si="25"/>
        <v>0</v>
      </c>
      <c r="I158" s="61">
        <f t="shared" si="26"/>
        <v>0</v>
      </c>
      <c r="J158" s="65">
        <f t="shared" si="27"/>
        <v>0</v>
      </c>
      <c r="K158" s="67">
        <f t="shared" si="28"/>
        <v>0.0017361111094942316</v>
      </c>
      <c r="L158" s="68">
        <f t="shared" si="29"/>
        <v>0.001</v>
      </c>
      <c r="N158">
        <f t="shared" si="30"/>
        <v>3.99135446685879</v>
      </c>
      <c r="P158" s="14"/>
      <c r="Q158" s="14"/>
    </row>
    <row r="159" spans="1:17" ht="12.75">
      <c r="A159" s="76">
        <f t="shared" si="23"/>
        <v>149</v>
      </c>
      <c r="G159" s="61">
        <f t="shared" si="24"/>
        <v>0</v>
      </c>
      <c r="H159" s="61">
        <f t="shared" si="25"/>
        <v>0</v>
      </c>
      <c r="I159" s="61">
        <f t="shared" si="26"/>
        <v>0</v>
      </c>
      <c r="J159" s="65">
        <f t="shared" si="27"/>
        <v>0</v>
      </c>
      <c r="K159" s="67">
        <f t="shared" si="28"/>
        <v>0.0017361111094942316</v>
      </c>
      <c r="L159" s="68">
        <f t="shared" si="29"/>
        <v>0.001</v>
      </c>
      <c r="N159">
        <f t="shared" si="30"/>
        <v>3.99135446685879</v>
      </c>
      <c r="P159" s="14"/>
      <c r="Q159" s="14"/>
    </row>
    <row r="160" spans="1:17" ht="12.75">
      <c r="A160" s="76">
        <f t="shared" si="23"/>
        <v>150</v>
      </c>
      <c r="G160" s="61">
        <f t="shared" si="24"/>
        <v>0</v>
      </c>
      <c r="H160" s="61">
        <f t="shared" si="25"/>
        <v>0</v>
      </c>
      <c r="I160" s="61">
        <f t="shared" si="26"/>
        <v>0</v>
      </c>
      <c r="J160" s="65">
        <f t="shared" si="27"/>
        <v>0</v>
      </c>
      <c r="K160" s="67">
        <f t="shared" si="28"/>
        <v>0.0017361111094942316</v>
      </c>
      <c r="L160" s="68">
        <f t="shared" si="29"/>
        <v>0.001</v>
      </c>
      <c r="N160">
        <f t="shared" si="30"/>
        <v>3.99135446685879</v>
      </c>
      <c r="P160" s="14"/>
      <c r="Q160" s="14"/>
    </row>
    <row r="161" spans="1:17" ht="12.75">
      <c r="A161" s="76">
        <f t="shared" si="23"/>
        <v>151</v>
      </c>
      <c r="G161" s="61">
        <f t="shared" si="24"/>
        <v>0</v>
      </c>
      <c r="H161" s="61">
        <f t="shared" si="25"/>
        <v>0</v>
      </c>
      <c r="I161" s="61">
        <f t="shared" si="26"/>
        <v>0</v>
      </c>
      <c r="J161" s="65">
        <f t="shared" si="27"/>
        <v>0</v>
      </c>
      <c r="K161" s="67">
        <f t="shared" si="28"/>
        <v>0.0017361111094942316</v>
      </c>
      <c r="L161" s="68">
        <f t="shared" si="29"/>
        <v>0.001</v>
      </c>
      <c r="N161">
        <f t="shared" si="30"/>
        <v>3.99135446685879</v>
      </c>
      <c r="P161" s="14"/>
      <c r="Q161" s="14"/>
    </row>
    <row r="162" spans="1:17" ht="12.75">
      <c r="A162" s="76">
        <f t="shared" si="23"/>
        <v>152</v>
      </c>
      <c r="G162" s="61">
        <f t="shared" si="24"/>
        <v>0</v>
      </c>
      <c r="H162" s="61">
        <f t="shared" si="25"/>
        <v>0</v>
      </c>
      <c r="I162" s="61">
        <f t="shared" si="26"/>
        <v>0</v>
      </c>
      <c r="J162" s="65">
        <f t="shared" si="27"/>
        <v>0</v>
      </c>
      <c r="K162" s="67">
        <f t="shared" si="28"/>
        <v>0.0017361111094942316</v>
      </c>
      <c r="L162" s="68">
        <f t="shared" si="29"/>
        <v>0.001</v>
      </c>
      <c r="N162">
        <f t="shared" si="30"/>
        <v>3.99135446685879</v>
      </c>
      <c r="P162" s="14"/>
      <c r="Q162" s="14"/>
    </row>
    <row r="163" spans="1:17" ht="12.75">
      <c r="A163" s="76">
        <f t="shared" si="23"/>
        <v>153</v>
      </c>
      <c r="G163" s="61">
        <f t="shared" si="24"/>
        <v>0</v>
      </c>
      <c r="H163" s="61">
        <f t="shared" si="25"/>
        <v>0</v>
      </c>
      <c r="I163" s="61">
        <f t="shared" si="26"/>
        <v>0</v>
      </c>
      <c r="J163" s="65">
        <f t="shared" si="27"/>
        <v>0</v>
      </c>
      <c r="K163" s="67">
        <f t="shared" si="28"/>
        <v>0.0017361111094942316</v>
      </c>
      <c r="L163" s="68">
        <f t="shared" si="29"/>
        <v>0.001</v>
      </c>
      <c r="N163">
        <f t="shared" si="30"/>
        <v>3.99135446685879</v>
      </c>
      <c r="P163" s="14"/>
      <c r="Q163" s="14"/>
    </row>
    <row r="164" spans="1:17" ht="12.75">
      <c r="A164" s="76">
        <f t="shared" si="23"/>
        <v>154</v>
      </c>
      <c r="G164" s="61">
        <f t="shared" si="24"/>
        <v>0</v>
      </c>
      <c r="H164" s="61">
        <f t="shared" si="25"/>
        <v>0</v>
      </c>
      <c r="I164" s="61">
        <f t="shared" si="26"/>
        <v>0</v>
      </c>
      <c r="J164" s="65">
        <f t="shared" si="27"/>
        <v>0</v>
      </c>
      <c r="K164" s="67">
        <f t="shared" si="28"/>
        <v>0.0017361111094942316</v>
      </c>
      <c r="L164" s="68">
        <f t="shared" si="29"/>
        <v>0.001</v>
      </c>
      <c r="N164">
        <f t="shared" si="30"/>
        <v>3.99135446685879</v>
      </c>
      <c r="P164" s="14"/>
      <c r="Q164" s="14"/>
    </row>
    <row r="165" spans="1:17" ht="12.75">
      <c r="A165" s="76">
        <f t="shared" si="23"/>
        <v>155</v>
      </c>
      <c r="G165" s="61">
        <f t="shared" si="24"/>
        <v>0</v>
      </c>
      <c r="H165" s="61">
        <f t="shared" si="25"/>
        <v>0</v>
      </c>
      <c r="I165" s="61">
        <f t="shared" si="26"/>
        <v>0</v>
      </c>
      <c r="J165" s="65">
        <f t="shared" si="27"/>
        <v>0</v>
      </c>
      <c r="K165" s="67">
        <f t="shared" si="28"/>
        <v>0.0017361111094942316</v>
      </c>
      <c r="L165" s="68">
        <f t="shared" si="29"/>
        <v>0.001</v>
      </c>
      <c r="N165">
        <f t="shared" si="30"/>
        <v>3.99135446685879</v>
      </c>
      <c r="P165" s="14"/>
      <c r="Q165" s="14"/>
    </row>
    <row r="166" spans="1:17" ht="12.75">
      <c r="A166" s="76">
        <f t="shared" si="23"/>
        <v>156</v>
      </c>
      <c r="G166" s="61">
        <f t="shared" si="24"/>
        <v>0</v>
      </c>
      <c r="H166" s="61">
        <f t="shared" si="25"/>
        <v>0</v>
      </c>
      <c r="I166" s="61">
        <f t="shared" si="26"/>
        <v>0</v>
      </c>
      <c r="J166" s="65">
        <f t="shared" si="27"/>
        <v>0</v>
      </c>
      <c r="K166" s="67">
        <f t="shared" si="28"/>
        <v>0.0017361111094942316</v>
      </c>
      <c r="L166" s="68">
        <f t="shared" si="29"/>
        <v>0.001</v>
      </c>
      <c r="N166">
        <f t="shared" si="30"/>
        <v>3.99135446685879</v>
      </c>
      <c r="P166" s="14"/>
      <c r="Q166" s="14"/>
    </row>
    <row r="167" spans="1:17" ht="12.75">
      <c r="A167" s="76">
        <f t="shared" si="23"/>
        <v>157</v>
      </c>
      <c r="G167" s="61">
        <f t="shared" si="24"/>
        <v>0</v>
      </c>
      <c r="H167" s="61">
        <f t="shared" si="25"/>
        <v>0</v>
      </c>
      <c r="I167" s="61">
        <f t="shared" si="26"/>
        <v>0</v>
      </c>
      <c r="J167" s="65">
        <f t="shared" si="27"/>
        <v>0</v>
      </c>
      <c r="K167" s="67">
        <f t="shared" si="28"/>
        <v>0.0017361111094942316</v>
      </c>
      <c r="L167" s="68">
        <f t="shared" si="29"/>
        <v>0.001</v>
      </c>
      <c r="N167">
        <f t="shared" si="30"/>
        <v>3.99135446685879</v>
      </c>
      <c r="P167" s="14"/>
      <c r="Q167" s="14"/>
    </row>
    <row r="168" spans="1:17" ht="12.75">
      <c r="A168" s="76">
        <f t="shared" si="23"/>
        <v>158</v>
      </c>
      <c r="G168" s="61">
        <f t="shared" si="24"/>
        <v>0</v>
      </c>
      <c r="H168" s="61">
        <f t="shared" si="25"/>
        <v>0</v>
      </c>
      <c r="I168" s="61">
        <f t="shared" si="26"/>
        <v>0</v>
      </c>
      <c r="J168" s="65">
        <f t="shared" si="27"/>
        <v>0</v>
      </c>
      <c r="K168" s="67">
        <f t="shared" si="28"/>
        <v>0.0017361111094942316</v>
      </c>
      <c r="L168" s="68">
        <f t="shared" si="29"/>
        <v>0.001</v>
      </c>
      <c r="N168">
        <f t="shared" si="30"/>
        <v>3.99135446685879</v>
      </c>
      <c r="P168" s="14"/>
      <c r="Q168" s="14"/>
    </row>
    <row r="169" spans="1:17" ht="12.75">
      <c r="A169" s="76">
        <f t="shared" si="23"/>
        <v>159</v>
      </c>
      <c r="G169" s="61">
        <f t="shared" si="24"/>
        <v>0</v>
      </c>
      <c r="H169" s="61">
        <f t="shared" si="25"/>
        <v>0</v>
      </c>
      <c r="I169" s="61">
        <f t="shared" si="26"/>
        <v>0</v>
      </c>
      <c r="J169" s="65">
        <f t="shared" si="27"/>
        <v>0</v>
      </c>
      <c r="K169" s="67">
        <f t="shared" si="28"/>
        <v>0.0017361111094942316</v>
      </c>
      <c r="L169" s="68">
        <f t="shared" si="29"/>
        <v>0.001</v>
      </c>
      <c r="N169">
        <f t="shared" si="30"/>
        <v>3.99135446685879</v>
      </c>
      <c r="P169" s="14"/>
      <c r="Q169" s="14"/>
    </row>
    <row r="170" spans="1:17" ht="12.75">
      <c r="A170" s="76">
        <f t="shared" si="23"/>
        <v>160</v>
      </c>
      <c r="G170" s="61">
        <f t="shared" si="24"/>
        <v>0</v>
      </c>
      <c r="H170" s="61">
        <f t="shared" si="25"/>
        <v>0</v>
      </c>
      <c r="I170" s="61">
        <f t="shared" si="26"/>
        <v>0</v>
      </c>
      <c r="J170" s="65">
        <f t="shared" si="27"/>
        <v>0</v>
      </c>
      <c r="K170" s="67">
        <f t="shared" si="28"/>
        <v>0.0017361111094942316</v>
      </c>
      <c r="L170" s="68">
        <f t="shared" si="29"/>
        <v>0.001</v>
      </c>
      <c r="N170">
        <f t="shared" si="30"/>
        <v>3.99135446685879</v>
      </c>
      <c r="P170" s="14"/>
      <c r="Q170" s="14"/>
    </row>
    <row r="171" spans="1:17" ht="12.75">
      <c r="A171" s="76">
        <f t="shared" si="23"/>
        <v>161</v>
      </c>
      <c r="G171" s="61">
        <f t="shared" si="24"/>
        <v>0</v>
      </c>
      <c r="H171" s="61">
        <f t="shared" si="25"/>
        <v>0</v>
      </c>
      <c r="I171" s="61">
        <f t="shared" si="26"/>
        <v>0</v>
      </c>
      <c r="J171" s="65">
        <f t="shared" si="27"/>
        <v>0</v>
      </c>
      <c r="K171" s="67">
        <f t="shared" si="28"/>
        <v>0.0017361111094942316</v>
      </c>
      <c r="L171" s="68">
        <f t="shared" si="29"/>
        <v>0.001</v>
      </c>
      <c r="N171">
        <f t="shared" si="30"/>
        <v>3.99135446685879</v>
      </c>
      <c r="P171" s="14"/>
      <c r="Q171" s="14"/>
    </row>
    <row r="172" spans="1:17" ht="12.75">
      <c r="A172" s="76">
        <f t="shared" si="23"/>
        <v>162</v>
      </c>
      <c r="G172" s="61">
        <f t="shared" si="24"/>
        <v>0</v>
      </c>
      <c r="H172" s="61">
        <f t="shared" si="25"/>
        <v>0</v>
      </c>
      <c r="I172" s="61">
        <f t="shared" si="26"/>
        <v>0</v>
      </c>
      <c r="J172" s="65">
        <f t="shared" si="27"/>
        <v>0</v>
      </c>
      <c r="K172" s="67">
        <f t="shared" si="28"/>
        <v>0.0017361111094942316</v>
      </c>
      <c r="L172" s="68">
        <f t="shared" si="29"/>
        <v>0.001</v>
      </c>
      <c r="N172">
        <f t="shared" si="30"/>
        <v>3.99135446685879</v>
      </c>
      <c r="P172" s="14"/>
      <c r="Q172" s="14"/>
    </row>
    <row r="173" spans="1:17" ht="12.75">
      <c r="A173" s="76">
        <f t="shared" si="23"/>
        <v>163</v>
      </c>
      <c r="G173" s="61">
        <f t="shared" si="24"/>
        <v>0</v>
      </c>
      <c r="H173" s="61">
        <f t="shared" si="25"/>
        <v>0</v>
      </c>
      <c r="I173" s="61">
        <f t="shared" si="26"/>
        <v>0</v>
      </c>
      <c r="J173" s="65">
        <f t="shared" si="27"/>
        <v>0</v>
      </c>
      <c r="K173" s="67">
        <f t="shared" si="28"/>
        <v>0.0017361111094942316</v>
      </c>
      <c r="L173" s="68">
        <f t="shared" si="29"/>
        <v>0.001</v>
      </c>
      <c r="N173">
        <f t="shared" si="30"/>
        <v>3.99135446685879</v>
      </c>
      <c r="P173" s="14"/>
      <c r="Q173" s="14"/>
    </row>
    <row r="174" spans="1:17" ht="12.75">
      <c r="A174" s="76">
        <f t="shared" si="23"/>
        <v>164</v>
      </c>
      <c r="G174" s="61">
        <f t="shared" si="24"/>
        <v>0</v>
      </c>
      <c r="H174" s="61">
        <f t="shared" si="25"/>
        <v>0</v>
      </c>
      <c r="I174" s="61">
        <f t="shared" si="26"/>
        <v>0</v>
      </c>
      <c r="J174" s="65">
        <f t="shared" si="27"/>
        <v>0</v>
      </c>
      <c r="K174" s="67">
        <f t="shared" si="28"/>
        <v>0.0017361111094942316</v>
      </c>
      <c r="L174" s="68">
        <f t="shared" si="29"/>
        <v>0.001</v>
      </c>
      <c r="N174">
        <f t="shared" si="30"/>
        <v>3.99135446685879</v>
      </c>
      <c r="P174" s="14"/>
      <c r="Q174" s="14"/>
    </row>
    <row r="175" spans="1:17" ht="12.75">
      <c r="A175" s="76">
        <f t="shared" si="23"/>
        <v>165</v>
      </c>
      <c r="G175" s="61">
        <f t="shared" si="24"/>
        <v>0</v>
      </c>
      <c r="H175" s="61">
        <f t="shared" si="25"/>
        <v>0</v>
      </c>
      <c r="I175" s="61">
        <f t="shared" si="26"/>
        <v>0</v>
      </c>
      <c r="J175" s="65">
        <f t="shared" si="27"/>
        <v>0</v>
      </c>
      <c r="K175" s="67">
        <f t="shared" si="28"/>
        <v>0.0017361111094942316</v>
      </c>
      <c r="L175" s="68">
        <f t="shared" si="29"/>
        <v>0.001</v>
      </c>
      <c r="N175">
        <f t="shared" si="30"/>
        <v>3.99135446685879</v>
      </c>
      <c r="P175" s="14"/>
      <c r="Q175" s="14"/>
    </row>
    <row r="176" spans="1:17" ht="12.75">
      <c r="A176" s="76">
        <f t="shared" si="23"/>
        <v>166</v>
      </c>
      <c r="G176" s="61">
        <f t="shared" si="24"/>
        <v>0</v>
      </c>
      <c r="H176" s="61">
        <f t="shared" si="25"/>
        <v>0</v>
      </c>
      <c r="I176" s="61">
        <f t="shared" si="26"/>
        <v>0</v>
      </c>
      <c r="J176" s="65">
        <f t="shared" si="27"/>
        <v>0</v>
      </c>
      <c r="K176" s="67">
        <f t="shared" si="28"/>
        <v>0.0017361111094942316</v>
      </c>
      <c r="L176" s="68">
        <f t="shared" si="29"/>
        <v>0.001</v>
      </c>
      <c r="N176">
        <f t="shared" si="30"/>
        <v>3.99135446685879</v>
      </c>
      <c r="P176" s="14"/>
      <c r="Q176" s="14"/>
    </row>
    <row r="177" spans="1:17" ht="12.75">
      <c r="A177" s="76">
        <f t="shared" si="23"/>
        <v>167</v>
      </c>
      <c r="G177" s="61">
        <f t="shared" si="24"/>
        <v>0</v>
      </c>
      <c r="H177" s="61">
        <f t="shared" si="25"/>
        <v>0</v>
      </c>
      <c r="I177" s="61">
        <f t="shared" si="26"/>
        <v>0</v>
      </c>
      <c r="J177" s="65">
        <f t="shared" si="27"/>
        <v>0</v>
      </c>
      <c r="K177" s="67">
        <f t="shared" si="28"/>
        <v>0.0017361111094942316</v>
      </c>
      <c r="L177" s="68">
        <f t="shared" si="29"/>
        <v>0.001</v>
      </c>
      <c r="N177">
        <f t="shared" si="30"/>
        <v>3.99135446685879</v>
      </c>
      <c r="P177" s="14"/>
      <c r="Q177" s="14"/>
    </row>
    <row r="178" spans="1:17" ht="12.75">
      <c r="A178" s="76">
        <f t="shared" si="23"/>
        <v>168</v>
      </c>
      <c r="G178" s="61">
        <f t="shared" si="24"/>
        <v>0</v>
      </c>
      <c r="H178" s="61">
        <f t="shared" si="25"/>
        <v>0</v>
      </c>
      <c r="I178" s="61">
        <f t="shared" si="26"/>
        <v>0</v>
      </c>
      <c r="J178" s="65">
        <f t="shared" si="27"/>
        <v>0</v>
      </c>
      <c r="K178" s="67">
        <f t="shared" si="28"/>
        <v>0.0017361111094942316</v>
      </c>
      <c r="L178" s="68">
        <f t="shared" si="29"/>
        <v>0.001</v>
      </c>
      <c r="N178">
        <f t="shared" si="30"/>
        <v>3.99135446685879</v>
      </c>
      <c r="P178" s="14"/>
      <c r="Q178" s="14"/>
    </row>
    <row r="179" spans="1:17" ht="12.75">
      <c r="A179" s="76">
        <f t="shared" si="23"/>
        <v>169</v>
      </c>
      <c r="G179" s="61">
        <f t="shared" si="24"/>
        <v>0</v>
      </c>
      <c r="H179" s="61">
        <f t="shared" si="25"/>
        <v>0</v>
      </c>
      <c r="I179" s="61">
        <f t="shared" si="26"/>
        <v>0</v>
      </c>
      <c r="J179" s="65">
        <f t="shared" si="27"/>
        <v>0</v>
      </c>
      <c r="K179" s="67">
        <f t="shared" si="28"/>
        <v>0.0017361111094942316</v>
      </c>
      <c r="L179" s="68">
        <f t="shared" si="29"/>
        <v>0.001</v>
      </c>
      <c r="N179">
        <f t="shared" si="30"/>
        <v>3.99135446685879</v>
      </c>
      <c r="P179" s="14"/>
      <c r="Q179" s="14"/>
    </row>
    <row r="180" spans="1:17" ht="12.75">
      <c r="A180" s="76">
        <f t="shared" si="23"/>
        <v>170</v>
      </c>
      <c r="G180" s="61">
        <f t="shared" si="24"/>
        <v>0</v>
      </c>
      <c r="H180" s="61">
        <f t="shared" si="25"/>
        <v>0</v>
      </c>
      <c r="I180" s="61">
        <f t="shared" si="26"/>
        <v>0</v>
      </c>
      <c r="J180" s="65">
        <f t="shared" si="27"/>
        <v>0</v>
      </c>
      <c r="K180" s="67">
        <f t="shared" si="28"/>
        <v>0.0017361111094942316</v>
      </c>
      <c r="L180" s="68">
        <f t="shared" si="29"/>
        <v>0.001</v>
      </c>
      <c r="N180">
        <f t="shared" si="30"/>
        <v>3.99135446685879</v>
      </c>
      <c r="P180" s="14"/>
      <c r="Q180" s="14"/>
    </row>
    <row r="181" spans="1:17" ht="12.75">
      <c r="A181" s="76">
        <f t="shared" si="23"/>
        <v>171</v>
      </c>
      <c r="G181" s="61">
        <f t="shared" si="24"/>
        <v>0</v>
      </c>
      <c r="H181" s="61">
        <f t="shared" si="25"/>
        <v>0</v>
      </c>
      <c r="I181" s="61">
        <f t="shared" si="26"/>
        <v>0</v>
      </c>
      <c r="J181" s="65">
        <f t="shared" si="27"/>
        <v>0</v>
      </c>
      <c r="K181" s="67">
        <f t="shared" si="28"/>
        <v>0.0017361111094942316</v>
      </c>
      <c r="L181" s="68">
        <f t="shared" si="29"/>
        <v>0.001</v>
      </c>
      <c r="N181">
        <f t="shared" si="30"/>
        <v>3.99135446685879</v>
      </c>
      <c r="P181" s="14"/>
      <c r="Q181" s="14"/>
    </row>
    <row r="182" spans="1:17" ht="12.75">
      <c r="A182" s="76">
        <f t="shared" si="23"/>
        <v>172</v>
      </c>
      <c r="G182" s="61">
        <f t="shared" si="24"/>
        <v>0</v>
      </c>
      <c r="H182" s="61">
        <f t="shared" si="25"/>
        <v>0</v>
      </c>
      <c r="I182" s="61">
        <f t="shared" si="26"/>
        <v>0</v>
      </c>
      <c r="J182" s="65">
        <f t="shared" si="27"/>
        <v>0</v>
      </c>
      <c r="K182" s="67">
        <f t="shared" si="28"/>
        <v>0.0017361111094942316</v>
      </c>
      <c r="L182" s="68">
        <f t="shared" si="29"/>
        <v>0.001</v>
      </c>
      <c r="N182">
        <f t="shared" si="30"/>
        <v>3.99135446685879</v>
      </c>
      <c r="P182" s="14"/>
      <c r="Q182" s="14"/>
    </row>
    <row r="183" spans="1:17" ht="12.75">
      <c r="A183" s="76">
        <f t="shared" si="23"/>
        <v>173</v>
      </c>
      <c r="G183" s="61">
        <f t="shared" si="24"/>
        <v>0</v>
      </c>
      <c r="H183" s="61">
        <f t="shared" si="25"/>
        <v>0</v>
      </c>
      <c r="I183" s="61">
        <f t="shared" si="26"/>
        <v>0</v>
      </c>
      <c r="J183" s="65">
        <f t="shared" si="27"/>
        <v>0</v>
      </c>
      <c r="K183" s="67">
        <f t="shared" si="28"/>
        <v>0.0017361111094942316</v>
      </c>
      <c r="L183" s="68">
        <f t="shared" si="29"/>
        <v>0.001</v>
      </c>
      <c r="N183">
        <f t="shared" si="30"/>
        <v>3.99135446685879</v>
      </c>
      <c r="P183" s="14"/>
      <c r="Q183" s="14"/>
    </row>
    <row r="184" spans="1:17" ht="12.75">
      <c r="A184" s="76">
        <f t="shared" si="23"/>
        <v>174</v>
      </c>
      <c r="G184" s="61">
        <f t="shared" si="24"/>
        <v>0</v>
      </c>
      <c r="H184" s="61">
        <f t="shared" si="25"/>
        <v>0</v>
      </c>
      <c r="I184" s="61">
        <f t="shared" si="26"/>
        <v>0</v>
      </c>
      <c r="J184" s="65">
        <f t="shared" si="27"/>
        <v>0</v>
      </c>
      <c r="K184" s="67">
        <f t="shared" si="28"/>
        <v>0.0017361111094942316</v>
      </c>
      <c r="L184" s="68">
        <f t="shared" si="29"/>
        <v>0.001</v>
      </c>
      <c r="N184">
        <f t="shared" si="30"/>
        <v>3.99135446685879</v>
      </c>
      <c r="P184" s="14"/>
      <c r="Q184" s="14"/>
    </row>
    <row r="185" spans="1:17" ht="12.75">
      <c r="A185" s="76">
        <f t="shared" si="23"/>
        <v>175</v>
      </c>
      <c r="G185" s="61">
        <f t="shared" si="24"/>
        <v>0</v>
      </c>
      <c r="H185" s="61">
        <f t="shared" si="25"/>
        <v>0</v>
      </c>
      <c r="I185" s="61">
        <f t="shared" si="26"/>
        <v>0</v>
      </c>
      <c r="J185" s="65">
        <f t="shared" si="27"/>
        <v>0</v>
      </c>
      <c r="K185" s="67">
        <f t="shared" si="28"/>
        <v>0.0017361111094942316</v>
      </c>
      <c r="L185" s="68">
        <f t="shared" si="29"/>
        <v>0.001</v>
      </c>
      <c r="N185">
        <f t="shared" si="30"/>
        <v>3.99135446685879</v>
      </c>
      <c r="P185" s="14"/>
      <c r="Q185" s="14"/>
    </row>
    <row r="186" spans="1:17" ht="12.75">
      <c r="A186" s="76">
        <f t="shared" si="23"/>
        <v>176</v>
      </c>
      <c r="G186" s="61">
        <f t="shared" si="24"/>
        <v>0</v>
      </c>
      <c r="H186" s="61">
        <f t="shared" si="25"/>
        <v>0</v>
      </c>
      <c r="I186" s="61">
        <f t="shared" si="26"/>
        <v>0</v>
      </c>
      <c r="J186" s="65">
        <f t="shared" si="27"/>
        <v>0</v>
      </c>
      <c r="K186" s="67">
        <f t="shared" si="28"/>
        <v>0.0017361111094942316</v>
      </c>
      <c r="L186" s="68">
        <f t="shared" si="29"/>
        <v>0.001</v>
      </c>
      <c r="N186">
        <f t="shared" si="30"/>
        <v>3.99135446685879</v>
      </c>
      <c r="P186" s="14"/>
      <c r="Q186" s="14"/>
    </row>
    <row r="187" spans="1:17" ht="12.75">
      <c r="A187" s="76">
        <f t="shared" si="23"/>
        <v>177</v>
      </c>
      <c r="G187" s="61">
        <f t="shared" si="24"/>
        <v>0</v>
      </c>
      <c r="H187" s="61">
        <f t="shared" si="25"/>
        <v>0</v>
      </c>
      <c r="I187" s="61">
        <f t="shared" si="26"/>
        <v>0</v>
      </c>
      <c r="J187" s="65">
        <f t="shared" si="27"/>
        <v>0</v>
      </c>
      <c r="K187" s="67">
        <f t="shared" si="28"/>
        <v>0.0017361111094942316</v>
      </c>
      <c r="L187" s="68">
        <f t="shared" si="29"/>
        <v>0.001</v>
      </c>
      <c r="N187">
        <f t="shared" si="30"/>
        <v>3.99135446685879</v>
      </c>
      <c r="P187" s="14"/>
      <c r="Q187" s="14"/>
    </row>
    <row r="188" spans="1:17" ht="12.75">
      <c r="A188" s="76">
        <f t="shared" si="23"/>
        <v>178</v>
      </c>
      <c r="G188" s="61">
        <f t="shared" si="24"/>
        <v>0</v>
      </c>
      <c r="H188" s="61">
        <f t="shared" si="25"/>
        <v>0</v>
      </c>
      <c r="I188" s="61">
        <f t="shared" si="26"/>
        <v>0</v>
      </c>
      <c r="J188" s="65">
        <f t="shared" si="27"/>
        <v>0</v>
      </c>
      <c r="K188" s="67">
        <f t="shared" si="28"/>
        <v>0.0017361111094942316</v>
      </c>
      <c r="L188" s="68">
        <f t="shared" si="29"/>
        <v>0.001</v>
      </c>
      <c r="N188">
        <f t="shared" si="30"/>
        <v>3.99135446685879</v>
      </c>
      <c r="P188" s="14"/>
      <c r="Q188" s="14"/>
    </row>
    <row r="189" spans="1:17" ht="12.75">
      <c r="A189" s="76">
        <f t="shared" si="23"/>
        <v>179</v>
      </c>
      <c r="G189" s="61">
        <f t="shared" si="24"/>
        <v>0</v>
      </c>
      <c r="H189" s="61">
        <f t="shared" si="25"/>
        <v>0</v>
      </c>
      <c r="I189" s="61">
        <f t="shared" si="26"/>
        <v>0</v>
      </c>
      <c r="J189" s="65">
        <f t="shared" si="27"/>
        <v>0</v>
      </c>
      <c r="K189" s="67">
        <f t="shared" si="28"/>
        <v>0.0017361111094942316</v>
      </c>
      <c r="L189" s="68">
        <f t="shared" si="29"/>
        <v>0.001</v>
      </c>
      <c r="N189">
        <f t="shared" si="30"/>
        <v>3.99135446685879</v>
      </c>
      <c r="P189" s="14"/>
      <c r="Q189" s="14"/>
    </row>
    <row r="190" spans="1:17" ht="12.75">
      <c r="A190" s="76">
        <f t="shared" si="23"/>
        <v>180</v>
      </c>
      <c r="G190" s="61">
        <f t="shared" si="24"/>
        <v>0</v>
      </c>
      <c r="H190" s="61">
        <f t="shared" si="25"/>
        <v>0</v>
      </c>
      <c r="I190" s="61">
        <f t="shared" si="26"/>
        <v>0</v>
      </c>
      <c r="J190" s="65">
        <f t="shared" si="27"/>
        <v>0</v>
      </c>
      <c r="K190" s="67">
        <f t="shared" si="28"/>
        <v>0.0017361111094942316</v>
      </c>
      <c r="L190" s="68">
        <f t="shared" si="29"/>
        <v>0.001</v>
      </c>
      <c r="N190">
        <f t="shared" si="30"/>
        <v>3.99135446685879</v>
      </c>
      <c r="P190" s="14"/>
      <c r="Q190" s="14"/>
    </row>
    <row r="191" spans="1:17" ht="12.75">
      <c r="A191" s="76">
        <f t="shared" si="23"/>
        <v>181</v>
      </c>
      <c r="G191" s="61">
        <f t="shared" si="24"/>
        <v>0</v>
      </c>
      <c r="H191" s="61">
        <f t="shared" si="25"/>
        <v>0</v>
      </c>
      <c r="I191" s="61">
        <f t="shared" si="26"/>
        <v>0</v>
      </c>
      <c r="J191" s="65">
        <f t="shared" si="27"/>
        <v>0</v>
      </c>
      <c r="K191" s="67">
        <f t="shared" si="28"/>
        <v>0.0017361111094942316</v>
      </c>
      <c r="L191" s="68">
        <f t="shared" si="29"/>
        <v>0.001</v>
      </c>
      <c r="N191">
        <f t="shared" si="30"/>
        <v>3.99135446685879</v>
      </c>
      <c r="P191" s="14"/>
      <c r="Q191" s="14"/>
    </row>
    <row r="192" spans="1:17" ht="12.75">
      <c r="A192" s="76">
        <f t="shared" si="23"/>
        <v>182</v>
      </c>
      <c r="G192" s="61">
        <f t="shared" si="24"/>
        <v>0</v>
      </c>
      <c r="H192" s="61">
        <f t="shared" si="25"/>
        <v>0</v>
      </c>
      <c r="I192" s="61">
        <f t="shared" si="26"/>
        <v>0</v>
      </c>
      <c r="J192" s="65">
        <f t="shared" si="27"/>
        <v>0</v>
      </c>
      <c r="K192" s="67">
        <f t="shared" si="28"/>
        <v>0.0017361111094942316</v>
      </c>
      <c r="L192" s="68">
        <f t="shared" si="29"/>
        <v>0.001</v>
      </c>
      <c r="N192">
        <f t="shared" si="30"/>
        <v>3.99135446685879</v>
      </c>
      <c r="P192" s="14"/>
      <c r="Q192" s="14"/>
    </row>
    <row r="193" spans="1:17" ht="12.75">
      <c r="A193" s="76">
        <f t="shared" si="23"/>
        <v>183</v>
      </c>
      <c r="G193" s="61">
        <f t="shared" si="24"/>
        <v>0</v>
      </c>
      <c r="H193" s="61">
        <f t="shared" si="25"/>
        <v>0</v>
      </c>
      <c r="I193" s="61">
        <f t="shared" si="26"/>
        <v>0</v>
      </c>
      <c r="J193" s="65">
        <f t="shared" si="27"/>
        <v>0</v>
      </c>
      <c r="K193" s="67">
        <f t="shared" si="28"/>
        <v>0.0017361111094942316</v>
      </c>
      <c r="L193" s="68">
        <f t="shared" si="29"/>
        <v>0.001</v>
      </c>
      <c r="N193">
        <f t="shared" si="30"/>
        <v>3.99135446685879</v>
      </c>
      <c r="P193" s="14"/>
      <c r="Q193" s="14"/>
    </row>
    <row r="194" spans="1:17" ht="12.75">
      <c r="A194" s="76">
        <f t="shared" si="23"/>
        <v>184</v>
      </c>
      <c r="G194" s="61">
        <f t="shared" si="24"/>
        <v>0</v>
      </c>
      <c r="H194" s="61">
        <f t="shared" si="25"/>
        <v>0</v>
      </c>
      <c r="I194" s="61">
        <f t="shared" si="26"/>
        <v>0</v>
      </c>
      <c r="J194" s="65">
        <f t="shared" si="27"/>
        <v>0</v>
      </c>
      <c r="K194" s="67">
        <f t="shared" si="28"/>
        <v>0.0017361111094942316</v>
      </c>
      <c r="L194" s="68">
        <f t="shared" si="29"/>
        <v>0.001</v>
      </c>
      <c r="N194">
        <f t="shared" si="30"/>
        <v>3.99135446685879</v>
      </c>
      <c r="P194" s="14"/>
      <c r="Q194" s="14"/>
    </row>
    <row r="195" spans="1:17" ht="12.75">
      <c r="A195" s="76">
        <f t="shared" si="23"/>
        <v>185</v>
      </c>
      <c r="G195" s="61">
        <f t="shared" si="24"/>
        <v>0</v>
      </c>
      <c r="H195" s="61">
        <f t="shared" si="25"/>
        <v>0</v>
      </c>
      <c r="I195" s="61">
        <f t="shared" si="26"/>
        <v>0</v>
      </c>
      <c r="J195" s="65">
        <f t="shared" si="27"/>
        <v>0</v>
      </c>
      <c r="K195" s="67">
        <f t="shared" si="28"/>
        <v>0.0017361111094942316</v>
      </c>
      <c r="L195" s="68">
        <f t="shared" si="29"/>
        <v>0.001</v>
      </c>
      <c r="N195">
        <f t="shared" si="30"/>
        <v>3.99135446685879</v>
      </c>
      <c r="P195" s="14"/>
      <c r="Q195" s="14"/>
    </row>
    <row r="196" spans="1:17" ht="12.75">
      <c r="A196" s="76">
        <f t="shared" si="23"/>
        <v>186</v>
      </c>
      <c r="G196" s="61">
        <f t="shared" si="24"/>
        <v>0</v>
      </c>
      <c r="H196" s="61">
        <f t="shared" si="25"/>
        <v>0</v>
      </c>
      <c r="I196" s="61">
        <f t="shared" si="26"/>
        <v>0</v>
      </c>
      <c r="J196" s="65">
        <f t="shared" si="27"/>
        <v>0</v>
      </c>
      <c r="K196" s="67">
        <f t="shared" si="28"/>
        <v>0.0017361111094942316</v>
      </c>
      <c r="L196" s="68">
        <f t="shared" si="29"/>
        <v>0.001</v>
      </c>
      <c r="N196">
        <f t="shared" si="30"/>
        <v>3.99135446685879</v>
      </c>
      <c r="P196" s="14"/>
      <c r="Q196" s="14"/>
    </row>
    <row r="197" spans="1:17" ht="12.75">
      <c r="A197" s="76">
        <f t="shared" si="23"/>
        <v>187</v>
      </c>
      <c r="G197" s="61">
        <f t="shared" si="24"/>
        <v>0</v>
      </c>
      <c r="H197" s="61">
        <f t="shared" si="25"/>
        <v>0</v>
      </c>
      <c r="I197" s="61">
        <f t="shared" si="26"/>
        <v>0</v>
      </c>
      <c r="J197" s="65">
        <f t="shared" si="27"/>
        <v>0</v>
      </c>
      <c r="K197" s="67">
        <f t="shared" si="28"/>
        <v>0.0017361111094942316</v>
      </c>
      <c r="L197" s="68">
        <f t="shared" si="29"/>
        <v>0.001</v>
      </c>
      <c r="N197">
        <f t="shared" si="30"/>
        <v>3.99135446685879</v>
      </c>
      <c r="P197" s="14"/>
      <c r="Q197" s="14"/>
    </row>
    <row r="198" spans="1:17" ht="12.75">
      <c r="A198" s="76">
        <f t="shared" si="23"/>
        <v>188</v>
      </c>
      <c r="G198" s="61">
        <f t="shared" si="24"/>
        <v>0</v>
      </c>
      <c r="H198" s="61">
        <f t="shared" si="25"/>
        <v>0</v>
      </c>
      <c r="I198" s="61">
        <f t="shared" si="26"/>
        <v>0</v>
      </c>
      <c r="J198" s="65">
        <f t="shared" si="27"/>
        <v>0</v>
      </c>
      <c r="K198" s="67">
        <f t="shared" si="28"/>
        <v>0.0017361111094942316</v>
      </c>
      <c r="L198" s="68">
        <f t="shared" si="29"/>
        <v>0.001</v>
      </c>
      <c r="N198">
        <f t="shared" si="30"/>
        <v>3.99135446685879</v>
      </c>
      <c r="P198" s="14"/>
      <c r="Q198" s="14"/>
    </row>
    <row r="199" spans="1:17" ht="12.75">
      <c r="A199" s="76">
        <f t="shared" si="23"/>
        <v>189</v>
      </c>
      <c r="G199" s="61">
        <f t="shared" si="24"/>
        <v>0</v>
      </c>
      <c r="H199" s="61">
        <f t="shared" si="25"/>
        <v>0</v>
      </c>
      <c r="I199" s="61">
        <f t="shared" si="26"/>
        <v>0</v>
      </c>
      <c r="J199" s="65">
        <f t="shared" si="27"/>
        <v>0</v>
      </c>
      <c r="K199" s="67">
        <f t="shared" si="28"/>
        <v>0.0017361111094942316</v>
      </c>
      <c r="L199" s="68">
        <f t="shared" si="29"/>
        <v>0.001</v>
      </c>
      <c r="N199">
        <f t="shared" si="30"/>
        <v>3.99135446685879</v>
      </c>
      <c r="P199" s="14"/>
      <c r="Q199" s="14"/>
    </row>
    <row r="200" spans="1:17" ht="12.75">
      <c r="A200" s="76">
        <f t="shared" si="23"/>
        <v>190</v>
      </c>
      <c r="G200" s="61">
        <f t="shared" si="24"/>
        <v>0</v>
      </c>
      <c r="H200" s="61">
        <f t="shared" si="25"/>
        <v>0</v>
      </c>
      <c r="I200" s="61">
        <f t="shared" si="26"/>
        <v>0</v>
      </c>
      <c r="J200" s="65">
        <f t="shared" si="27"/>
        <v>0</v>
      </c>
      <c r="K200" s="67">
        <f t="shared" si="28"/>
        <v>0.0017361111094942316</v>
      </c>
      <c r="L200" s="68">
        <f t="shared" si="29"/>
        <v>0.001</v>
      </c>
      <c r="N200">
        <f t="shared" si="30"/>
        <v>3.99135446685879</v>
      </c>
      <c r="P200" s="14"/>
      <c r="Q200" s="14"/>
    </row>
    <row r="201" spans="1:17" ht="12.75">
      <c r="A201" s="76">
        <f t="shared" si="23"/>
        <v>191</v>
      </c>
      <c r="G201" s="61">
        <f t="shared" si="24"/>
        <v>0</v>
      </c>
      <c r="H201" s="61">
        <f t="shared" si="25"/>
        <v>0</v>
      </c>
      <c r="I201" s="61">
        <f t="shared" si="26"/>
        <v>0</v>
      </c>
      <c r="J201" s="65">
        <f t="shared" si="27"/>
        <v>0</v>
      </c>
      <c r="K201" s="67">
        <f t="shared" si="28"/>
        <v>0.0017361111094942316</v>
      </c>
      <c r="L201" s="68">
        <f t="shared" si="29"/>
        <v>0.001</v>
      </c>
      <c r="N201">
        <f t="shared" si="30"/>
        <v>3.99135446685879</v>
      </c>
      <c r="P201" s="14"/>
      <c r="Q201" s="14"/>
    </row>
    <row r="202" spans="1:17" ht="12.75">
      <c r="A202" s="76">
        <f t="shared" si="23"/>
        <v>192</v>
      </c>
      <c r="G202" s="61">
        <f t="shared" si="24"/>
        <v>0</v>
      </c>
      <c r="H202" s="61">
        <f t="shared" si="25"/>
        <v>0</v>
      </c>
      <c r="I202" s="61">
        <f t="shared" si="26"/>
        <v>0</v>
      </c>
      <c r="J202" s="65">
        <f t="shared" si="27"/>
        <v>0</v>
      </c>
      <c r="K202" s="67">
        <f t="shared" si="28"/>
        <v>0.0017361111094942316</v>
      </c>
      <c r="L202" s="68">
        <f t="shared" si="29"/>
        <v>0.001</v>
      </c>
      <c r="N202">
        <f t="shared" si="30"/>
        <v>3.99135446685879</v>
      </c>
      <c r="P202" s="14"/>
      <c r="Q202" s="14"/>
    </row>
    <row r="203" spans="1:17" ht="12.75">
      <c r="A203" s="76">
        <f t="shared" si="23"/>
        <v>193</v>
      </c>
      <c r="G203" s="61">
        <f t="shared" si="24"/>
        <v>0</v>
      </c>
      <c r="H203" s="61">
        <f t="shared" si="25"/>
        <v>0</v>
      </c>
      <c r="I203" s="61">
        <f t="shared" si="26"/>
        <v>0</v>
      </c>
      <c r="J203" s="65">
        <f t="shared" si="27"/>
        <v>0</v>
      </c>
      <c r="K203" s="67">
        <f t="shared" si="28"/>
        <v>0.0017361111094942316</v>
      </c>
      <c r="L203" s="68">
        <f t="shared" si="29"/>
        <v>0.001</v>
      </c>
      <c r="N203">
        <f t="shared" si="30"/>
        <v>3.99135446685879</v>
      </c>
      <c r="P203" s="14"/>
      <c r="Q203" s="14"/>
    </row>
    <row r="204" spans="1:17" ht="12.75">
      <c r="A204" s="76">
        <f t="shared" si="23"/>
        <v>194</v>
      </c>
      <c r="G204" s="61">
        <f t="shared" si="24"/>
        <v>0</v>
      </c>
      <c r="H204" s="61">
        <f t="shared" si="25"/>
        <v>0</v>
      </c>
      <c r="I204" s="61">
        <f t="shared" si="26"/>
        <v>0</v>
      </c>
      <c r="J204" s="65">
        <f t="shared" si="27"/>
        <v>0</v>
      </c>
      <c r="K204" s="67">
        <f t="shared" si="28"/>
        <v>0.0017361111094942316</v>
      </c>
      <c r="L204" s="68">
        <f t="shared" si="29"/>
        <v>0.001</v>
      </c>
      <c r="N204">
        <f t="shared" si="30"/>
        <v>3.99135446685879</v>
      </c>
      <c r="P204" s="14"/>
      <c r="Q204" s="14"/>
    </row>
    <row r="205" spans="1:17" ht="12.75">
      <c r="A205" s="76">
        <f aca="true" t="shared" si="31" ref="A205:A268">A204+1</f>
        <v>195</v>
      </c>
      <c r="G205" s="61">
        <f t="shared" si="24"/>
        <v>0</v>
      </c>
      <c r="H205" s="61">
        <f t="shared" si="25"/>
        <v>0</v>
      </c>
      <c r="I205" s="61">
        <f t="shared" si="26"/>
        <v>0</v>
      </c>
      <c r="J205" s="65">
        <f t="shared" si="27"/>
        <v>0</v>
      </c>
      <c r="K205" s="67">
        <f t="shared" si="28"/>
        <v>0.0017361111094942316</v>
      </c>
      <c r="L205" s="68">
        <f t="shared" si="29"/>
        <v>0.001</v>
      </c>
      <c r="N205">
        <f t="shared" si="30"/>
        <v>3.99135446685879</v>
      </c>
      <c r="P205" s="14"/>
      <c r="Q205" s="14"/>
    </row>
    <row r="206" spans="1:17" ht="12.75">
      <c r="A206" s="76">
        <f t="shared" si="31"/>
        <v>196</v>
      </c>
      <c r="G206" s="61">
        <f t="shared" si="24"/>
        <v>0</v>
      </c>
      <c r="H206" s="61">
        <f t="shared" si="25"/>
        <v>0</v>
      </c>
      <c r="I206" s="61">
        <f t="shared" si="26"/>
        <v>0</v>
      </c>
      <c r="J206" s="65">
        <f t="shared" si="27"/>
        <v>0</v>
      </c>
      <c r="K206" s="67">
        <f t="shared" si="28"/>
        <v>0.0017361111094942316</v>
      </c>
      <c r="L206" s="68">
        <f t="shared" si="29"/>
        <v>0.001</v>
      </c>
      <c r="N206">
        <f t="shared" si="30"/>
        <v>3.99135446685879</v>
      </c>
      <c r="P206" s="14"/>
      <c r="Q206" s="14"/>
    </row>
    <row r="207" spans="1:17" ht="12.75">
      <c r="A207" s="76">
        <f t="shared" si="31"/>
        <v>197</v>
      </c>
      <c r="G207" s="61">
        <f t="shared" si="24"/>
        <v>0</v>
      </c>
      <c r="H207" s="61">
        <f t="shared" si="25"/>
        <v>0</v>
      </c>
      <c r="I207" s="61">
        <f t="shared" si="26"/>
        <v>0</v>
      </c>
      <c r="J207" s="65">
        <f t="shared" si="27"/>
        <v>0</v>
      </c>
      <c r="K207" s="67">
        <f t="shared" si="28"/>
        <v>0.0017361111094942316</v>
      </c>
      <c r="L207" s="68">
        <f t="shared" si="29"/>
        <v>0.001</v>
      </c>
      <c r="N207">
        <f t="shared" si="30"/>
        <v>3.99135446685879</v>
      </c>
      <c r="P207" s="14"/>
      <c r="Q207" s="14"/>
    </row>
    <row r="208" spans="1:17" ht="12.75">
      <c r="A208" s="76">
        <f t="shared" si="31"/>
        <v>198</v>
      </c>
      <c r="G208" s="61">
        <f t="shared" si="24"/>
        <v>0</v>
      </c>
      <c r="H208" s="61">
        <f t="shared" si="25"/>
        <v>0</v>
      </c>
      <c r="I208" s="61">
        <f t="shared" si="26"/>
        <v>0</v>
      </c>
      <c r="J208" s="65">
        <f t="shared" si="27"/>
        <v>0</v>
      </c>
      <c r="K208" s="67">
        <f t="shared" si="28"/>
        <v>0.0017361111094942316</v>
      </c>
      <c r="L208" s="68">
        <f t="shared" si="29"/>
        <v>0.001</v>
      </c>
      <c r="N208">
        <f t="shared" si="30"/>
        <v>3.99135446685879</v>
      </c>
      <c r="P208" s="14"/>
      <c r="Q208" s="14"/>
    </row>
    <row r="209" spans="1:17" ht="12.75">
      <c r="A209" s="76">
        <f t="shared" si="31"/>
        <v>199</v>
      </c>
      <c r="G209" s="61">
        <f t="shared" si="24"/>
        <v>0</v>
      </c>
      <c r="H209" s="61">
        <f t="shared" si="25"/>
        <v>0</v>
      </c>
      <c r="I209" s="61">
        <f t="shared" si="26"/>
        <v>0</v>
      </c>
      <c r="J209" s="65">
        <f t="shared" si="27"/>
        <v>0</v>
      </c>
      <c r="K209" s="67">
        <f t="shared" si="28"/>
        <v>0.0017361111094942316</v>
      </c>
      <c r="L209" s="68">
        <f t="shared" si="29"/>
        <v>0.001</v>
      </c>
      <c r="N209">
        <f t="shared" si="30"/>
        <v>3.99135446685879</v>
      </c>
      <c r="P209" s="14"/>
      <c r="Q209" s="14"/>
    </row>
    <row r="210" spans="1:17" ht="12.75">
      <c r="A210" s="76">
        <f t="shared" si="31"/>
        <v>200</v>
      </c>
      <c r="G210" s="61">
        <f t="shared" si="24"/>
        <v>0</v>
      </c>
      <c r="H210" s="61">
        <f t="shared" si="25"/>
        <v>0</v>
      </c>
      <c r="I210" s="61">
        <f t="shared" si="26"/>
        <v>0</v>
      </c>
      <c r="J210" s="65">
        <f t="shared" si="27"/>
        <v>0</v>
      </c>
      <c r="K210" s="67">
        <f t="shared" si="28"/>
        <v>0.0017361111094942316</v>
      </c>
      <c r="L210" s="68">
        <f t="shared" si="29"/>
        <v>0.001</v>
      </c>
      <c r="N210">
        <f t="shared" si="30"/>
        <v>3.99135446685879</v>
      </c>
      <c r="P210" s="14"/>
      <c r="Q210" s="14"/>
    </row>
    <row r="211" spans="1:17" ht="12.75">
      <c r="A211" s="76">
        <f t="shared" si="31"/>
        <v>201</v>
      </c>
      <c r="G211" s="61">
        <f t="shared" si="24"/>
        <v>0</v>
      </c>
      <c r="H211" s="61">
        <f t="shared" si="25"/>
        <v>0</v>
      </c>
      <c r="I211" s="61">
        <f t="shared" si="26"/>
        <v>0</v>
      </c>
      <c r="J211" s="65">
        <f t="shared" si="27"/>
        <v>0</v>
      </c>
      <c r="K211" s="67">
        <f t="shared" si="28"/>
        <v>0.0017361111094942316</v>
      </c>
      <c r="L211" s="68">
        <f t="shared" si="29"/>
        <v>0.001</v>
      </c>
      <c r="N211">
        <f t="shared" si="30"/>
        <v>3.99135446685879</v>
      </c>
      <c r="P211" s="14"/>
      <c r="Q211" s="14"/>
    </row>
    <row r="212" spans="1:17" ht="12.75">
      <c r="A212" s="76">
        <f t="shared" si="31"/>
        <v>202</v>
      </c>
      <c r="G212" s="61">
        <f t="shared" si="24"/>
        <v>0</v>
      </c>
      <c r="H212" s="61">
        <f t="shared" si="25"/>
        <v>0</v>
      </c>
      <c r="I212" s="61">
        <f t="shared" si="26"/>
        <v>0</v>
      </c>
      <c r="J212" s="65">
        <f t="shared" si="27"/>
        <v>0</v>
      </c>
      <c r="K212" s="67">
        <f t="shared" si="28"/>
        <v>0.0017361111094942316</v>
      </c>
      <c r="L212" s="68">
        <f t="shared" si="29"/>
        <v>0.001</v>
      </c>
      <c r="N212">
        <f t="shared" si="30"/>
        <v>3.99135446685879</v>
      </c>
      <c r="P212" s="14"/>
      <c r="Q212" s="14"/>
    </row>
    <row r="213" spans="1:17" ht="12.75">
      <c r="A213" s="76">
        <f t="shared" si="31"/>
        <v>203</v>
      </c>
      <c r="G213" s="61">
        <f aca="true" t="shared" si="32" ref="G213:G276">INT(B213/X$26)*X$25+MOD(B213,X$28)*X$27</f>
        <v>0</v>
      </c>
      <c r="H213" s="61">
        <f aca="true" t="shared" si="33" ref="H213:H276">INT(C213/Y$26)*Y$25+MOD(C213,Y$28)*Y$27</f>
        <v>0</v>
      </c>
      <c r="I213" s="61">
        <f aca="true" t="shared" si="34" ref="I213:I276">INT(D213/Z$26)*Z$25+MOD(D213,Z$28)*Z$27</f>
        <v>0</v>
      </c>
      <c r="J213" s="65">
        <f aca="true" t="shared" si="35" ref="J213:J276">SUM(G213:I213)</f>
        <v>0</v>
      </c>
      <c r="K213" s="67">
        <f aca="true" t="shared" si="36" ref="K213:K276">IF(ISNUMBER(E213),J213-$J$11+$K$9/86400,MAX($J$11:$J$2003)-$J$11)</f>
        <v>0.0017361111094942316</v>
      </c>
      <c r="L213" s="68">
        <f aca="true" t="shared" si="37" ref="L213:L276">IF(ISBLANK(E213),0.001,IF(N213&gt;0.001,N213,0.001))</f>
        <v>0.001</v>
      </c>
      <c r="N213">
        <f aca="true" t="shared" si="38" ref="N213:N276">(E213-$U$2)/$U$1</f>
        <v>3.99135446685879</v>
      </c>
      <c r="P213" s="14"/>
      <c r="Q213" s="14"/>
    </row>
    <row r="214" spans="1:17" ht="12.75">
      <c r="A214" s="76">
        <f t="shared" si="31"/>
        <v>204</v>
      </c>
      <c r="G214" s="61">
        <f t="shared" si="32"/>
        <v>0</v>
      </c>
      <c r="H214" s="61">
        <f t="shared" si="33"/>
        <v>0</v>
      </c>
      <c r="I214" s="61">
        <f t="shared" si="34"/>
        <v>0</v>
      </c>
      <c r="J214" s="65">
        <f t="shared" si="35"/>
        <v>0</v>
      </c>
      <c r="K214" s="67">
        <f t="shared" si="36"/>
        <v>0.0017361111094942316</v>
      </c>
      <c r="L214" s="68">
        <f t="shared" si="37"/>
        <v>0.001</v>
      </c>
      <c r="N214">
        <f t="shared" si="38"/>
        <v>3.99135446685879</v>
      </c>
      <c r="P214" s="14"/>
      <c r="Q214" s="14"/>
    </row>
    <row r="215" spans="1:17" ht="12.75">
      <c r="A215" s="76">
        <f t="shared" si="31"/>
        <v>205</v>
      </c>
      <c r="G215" s="61">
        <f t="shared" si="32"/>
        <v>0</v>
      </c>
      <c r="H215" s="61">
        <f t="shared" si="33"/>
        <v>0</v>
      </c>
      <c r="I215" s="61">
        <f t="shared" si="34"/>
        <v>0</v>
      </c>
      <c r="J215" s="65">
        <f t="shared" si="35"/>
        <v>0</v>
      </c>
      <c r="K215" s="67">
        <f t="shared" si="36"/>
        <v>0.0017361111094942316</v>
      </c>
      <c r="L215" s="68">
        <f t="shared" si="37"/>
        <v>0.001</v>
      </c>
      <c r="N215">
        <f t="shared" si="38"/>
        <v>3.99135446685879</v>
      </c>
      <c r="P215" s="14"/>
      <c r="Q215" s="14"/>
    </row>
    <row r="216" spans="1:17" ht="12.75">
      <c r="A216" s="76">
        <f t="shared" si="31"/>
        <v>206</v>
      </c>
      <c r="G216" s="61">
        <f t="shared" si="32"/>
        <v>0</v>
      </c>
      <c r="H216" s="61">
        <f t="shared" si="33"/>
        <v>0</v>
      </c>
      <c r="I216" s="61">
        <f t="shared" si="34"/>
        <v>0</v>
      </c>
      <c r="J216" s="65">
        <f t="shared" si="35"/>
        <v>0</v>
      </c>
      <c r="K216" s="67">
        <f t="shared" si="36"/>
        <v>0.0017361111094942316</v>
      </c>
      <c r="L216" s="68">
        <f t="shared" si="37"/>
        <v>0.001</v>
      </c>
      <c r="N216">
        <f t="shared" si="38"/>
        <v>3.99135446685879</v>
      </c>
      <c r="P216" s="14"/>
      <c r="Q216" s="14"/>
    </row>
    <row r="217" spans="1:17" ht="12.75">
      <c r="A217" s="76">
        <f t="shared" si="31"/>
        <v>207</v>
      </c>
      <c r="G217" s="61">
        <f t="shared" si="32"/>
        <v>0</v>
      </c>
      <c r="H217" s="61">
        <f t="shared" si="33"/>
        <v>0</v>
      </c>
      <c r="I217" s="61">
        <f t="shared" si="34"/>
        <v>0</v>
      </c>
      <c r="J217" s="65">
        <f t="shared" si="35"/>
        <v>0</v>
      </c>
      <c r="K217" s="67">
        <f t="shared" si="36"/>
        <v>0.0017361111094942316</v>
      </c>
      <c r="L217" s="68">
        <f t="shared" si="37"/>
        <v>0.001</v>
      </c>
      <c r="N217">
        <f t="shared" si="38"/>
        <v>3.99135446685879</v>
      </c>
      <c r="P217" s="14"/>
      <c r="Q217" s="14"/>
    </row>
    <row r="218" spans="1:17" ht="12.75">
      <c r="A218" s="76">
        <f t="shared" si="31"/>
        <v>208</v>
      </c>
      <c r="G218" s="61">
        <f t="shared" si="32"/>
        <v>0</v>
      </c>
      <c r="H218" s="61">
        <f t="shared" si="33"/>
        <v>0</v>
      </c>
      <c r="I218" s="61">
        <f t="shared" si="34"/>
        <v>0</v>
      </c>
      <c r="J218" s="65">
        <f t="shared" si="35"/>
        <v>0</v>
      </c>
      <c r="K218" s="67">
        <f t="shared" si="36"/>
        <v>0.0017361111094942316</v>
      </c>
      <c r="L218" s="68">
        <f t="shared" si="37"/>
        <v>0.001</v>
      </c>
      <c r="N218">
        <f t="shared" si="38"/>
        <v>3.99135446685879</v>
      </c>
      <c r="P218" s="14"/>
      <c r="Q218" s="14"/>
    </row>
    <row r="219" spans="1:17" ht="12.75">
      <c r="A219" s="76">
        <f t="shared" si="31"/>
        <v>209</v>
      </c>
      <c r="G219" s="61">
        <f t="shared" si="32"/>
        <v>0</v>
      </c>
      <c r="H219" s="61">
        <f t="shared" si="33"/>
        <v>0</v>
      </c>
      <c r="I219" s="61">
        <f t="shared" si="34"/>
        <v>0</v>
      </c>
      <c r="J219" s="65">
        <f t="shared" si="35"/>
        <v>0</v>
      </c>
      <c r="K219" s="67">
        <f t="shared" si="36"/>
        <v>0.0017361111094942316</v>
      </c>
      <c r="L219" s="68">
        <f t="shared" si="37"/>
        <v>0.001</v>
      </c>
      <c r="N219">
        <f t="shared" si="38"/>
        <v>3.99135446685879</v>
      </c>
      <c r="P219" s="14"/>
      <c r="Q219" s="14"/>
    </row>
    <row r="220" spans="1:17" ht="12.75">
      <c r="A220" s="76">
        <f t="shared" si="31"/>
        <v>210</v>
      </c>
      <c r="G220" s="61">
        <f t="shared" si="32"/>
        <v>0</v>
      </c>
      <c r="H220" s="61">
        <f t="shared" si="33"/>
        <v>0</v>
      </c>
      <c r="I220" s="61">
        <f t="shared" si="34"/>
        <v>0</v>
      </c>
      <c r="J220" s="65">
        <f t="shared" si="35"/>
        <v>0</v>
      </c>
      <c r="K220" s="67">
        <f t="shared" si="36"/>
        <v>0.0017361111094942316</v>
      </c>
      <c r="L220" s="68">
        <f t="shared" si="37"/>
        <v>0.001</v>
      </c>
      <c r="N220">
        <f t="shared" si="38"/>
        <v>3.99135446685879</v>
      </c>
      <c r="P220" s="14"/>
      <c r="Q220" s="14"/>
    </row>
    <row r="221" spans="1:17" ht="12.75">
      <c r="A221" s="76">
        <f t="shared" si="31"/>
        <v>211</v>
      </c>
      <c r="G221" s="61">
        <f t="shared" si="32"/>
        <v>0</v>
      </c>
      <c r="H221" s="61">
        <f t="shared" si="33"/>
        <v>0</v>
      </c>
      <c r="I221" s="61">
        <f t="shared" si="34"/>
        <v>0</v>
      </c>
      <c r="J221" s="65">
        <f t="shared" si="35"/>
        <v>0</v>
      </c>
      <c r="K221" s="67">
        <f t="shared" si="36"/>
        <v>0.0017361111094942316</v>
      </c>
      <c r="L221" s="68">
        <f t="shared" si="37"/>
        <v>0.001</v>
      </c>
      <c r="N221">
        <f t="shared" si="38"/>
        <v>3.99135446685879</v>
      </c>
      <c r="P221" s="14"/>
      <c r="Q221" s="14"/>
    </row>
    <row r="222" spans="1:17" ht="12.75">
      <c r="A222" s="76">
        <f t="shared" si="31"/>
        <v>212</v>
      </c>
      <c r="G222" s="61">
        <f t="shared" si="32"/>
        <v>0</v>
      </c>
      <c r="H222" s="61">
        <f t="shared" si="33"/>
        <v>0</v>
      </c>
      <c r="I222" s="61">
        <f t="shared" si="34"/>
        <v>0</v>
      </c>
      <c r="J222" s="65">
        <f t="shared" si="35"/>
        <v>0</v>
      </c>
      <c r="K222" s="67">
        <f t="shared" si="36"/>
        <v>0.0017361111094942316</v>
      </c>
      <c r="L222" s="68">
        <f t="shared" si="37"/>
        <v>0.001</v>
      </c>
      <c r="N222">
        <f t="shared" si="38"/>
        <v>3.99135446685879</v>
      </c>
      <c r="P222" s="14"/>
      <c r="Q222" s="14"/>
    </row>
    <row r="223" spans="1:17" ht="12.75">
      <c r="A223" s="76">
        <f t="shared" si="31"/>
        <v>213</v>
      </c>
      <c r="G223" s="61">
        <f t="shared" si="32"/>
        <v>0</v>
      </c>
      <c r="H223" s="61">
        <f t="shared" si="33"/>
        <v>0</v>
      </c>
      <c r="I223" s="61">
        <f t="shared" si="34"/>
        <v>0</v>
      </c>
      <c r="J223" s="65">
        <f t="shared" si="35"/>
        <v>0</v>
      </c>
      <c r="K223" s="67">
        <f t="shared" si="36"/>
        <v>0.0017361111094942316</v>
      </c>
      <c r="L223" s="68">
        <f t="shared" si="37"/>
        <v>0.001</v>
      </c>
      <c r="N223">
        <f t="shared" si="38"/>
        <v>3.99135446685879</v>
      </c>
      <c r="P223" s="14"/>
      <c r="Q223" s="14"/>
    </row>
    <row r="224" spans="1:17" ht="12.75">
      <c r="A224" s="76">
        <f t="shared" si="31"/>
        <v>214</v>
      </c>
      <c r="G224" s="61">
        <f t="shared" si="32"/>
        <v>0</v>
      </c>
      <c r="H224" s="61">
        <f t="shared" si="33"/>
        <v>0</v>
      </c>
      <c r="I224" s="61">
        <f t="shared" si="34"/>
        <v>0</v>
      </c>
      <c r="J224" s="65">
        <f t="shared" si="35"/>
        <v>0</v>
      </c>
      <c r="K224" s="67">
        <f t="shared" si="36"/>
        <v>0.0017361111094942316</v>
      </c>
      <c r="L224" s="68">
        <f t="shared" si="37"/>
        <v>0.001</v>
      </c>
      <c r="N224">
        <f t="shared" si="38"/>
        <v>3.99135446685879</v>
      </c>
      <c r="P224" s="14"/>
      <c r="Q224" s="14"/>
    </row>
    <row r="225" spans="1:17" ht="12.75">
      <c r="A225" s="76">
        <f t="shared" si="31"/>
        <v>215</v>
      </c>
      <c r="G225" s="61">
        <f t="shared" si="32"/>
        <v>0</v>
      </c>
      <c r="H225" s="61">
        <f t="shared" si="33"/>
        <v>0</v>
      </c>
      <c r="I225" s="61">
        <f t="shared" si="34"/>
        <v>0</v>
      </c>
      <c r="J225" s="65">
        <f t="shared" si="35"/>
        <v>0</v>
      </c>
      <c r="K225" s="67">
        <f t="shared" si="36"/>
        <v>0.0017361111094942316</v>
      </c>
      <c r="L225" s="68">
        <f t="shared" si="37"/>
        <v>0.001</v>
      </c>
      <c r="N225">
        <f t="shared" si="38"/>
        <v>3.99135446685879</v>
      </c>
      <c r="P225" s="14"/>
      <c r="Q225" s="14"/>
    </row>
    <row r="226" spans="1:17" ht="12.75">
      <c r="A226" s="76">
        <f t="shared" si="31"/>
        <v>216</v>
      </c>
      <c r="G226" s="61">
        <f t="shared" si="32"/>
        <v>0</v>
      </c>
      <c r="H226" s="61">
        <f t="shared" si="33"/>
        <v>0</v>
      </c>
      <c r="I226" s="61">
        <f t="shared" si="34"/>
        <v>0</v>
      </c>
      <c r="J226" s="65">
        <f t="shared" si="35"/>
        <v>0</v>
      </c>
      <c r="K226" s="67">
        <f t="shared" si="36"/>
        <v>0.0017361111094942316</v>
      </c>
      <c r="L226" s="68">
        <f t="shared" si="37"/>
        <v>0.001</v>
      </c>
      <c r="N226">
        <f t="shared" si="38"/>
        <v>3.99135446685879</v>
      </c>
      <c r="P226" s="14"/>
      <c r="Q226" s="14"/>
    </row>
    <row r="227" spans="1:17" ht="12.75">
      <c r="A227" s="76">
        <f t="shared" si="31"/>
        <v>217</v>
      </c>
      <c r="G227" s="61">
        <f t="shared" si="32"/>
        <v>0</v>
      </c>
      <c r="H227" s="61">
        <f t="shared" si="33"/>
        <v>0</v>
      </c>
      <c r="I227" s="61">
        <f t="shared" si="34"/>
        <v>0</v>
      </c>
      <c r="J227" s="65">
        <f t="shared" si="35"/>
        <v>0</v>
      </c>
      <c r="K227" s="67">
        <f t="shared" si="36"/>
        <v>0.0017361111094942316</v>
      </c>
      <c r="L227" s="68">
        <f t="shared" si="37"/>
        <v>0.001</v>
      </c>
      <c r="N227">
        <f t="shared" si="38"/>
        <v>3.99135446685879</v>
      </c>
      <c r="P227" s="14"/>
      <c r="Q227" s="14"/>
    </row>
    <row r="228" spans="1:17" ht="12.75">
      <c r="A228" s="76">
        <f t="shared" si="31"/>
        <v>218</v>
      </c>
      <c r="G228" s="61">
        <f t="shared" si="32"/>
        <v>0</v>
      </c>
      <c r="H228" s="61">
        <f t="shared" si="33"/>
        <v>0</v>
      </c>
      <c r="I228" s="61">
        <f t="shared" si="34"/>
        <v>0</v>
      </c>
      <c r="J228" s="65">
        <f t="shared" si="35"/>
        <v>0</v>
      </c>
      <c r="K228" s="67">
        <f t="shared" si="36"/>
        <v>0.0017361111094942316</v>
      </c>
      <c r="L228" s="68">
        <f t="shared" si="37"/>
        <v>0.001</v>
      </c>
      <c r="N228">
        <f t="shared" si="38"/>
        <v>3.99135446685879</v>
      </c>
      <c r="P228" s="14"/>
      <c r="Q228" s="14"/>
    </row>
    <row r="229" spans="1:17" ht="12.75">
      <c r="A229" s="76">
        <f t="shared" si="31"/>
        <v>219</v>
      </c>
      <c r="G229" s="61">
        <f t="shared" si="32"/>
        <v>0</v>
      </c>
      <c r="H229" s="61">
        <f t="shared" si="33"/>
        <v>0</v>
      </c>
      <c r="I229" s="61">
        <f t="shared" si="34"/>
        <v>0</v>
      </c>
      <c r="J229" s="65">
        <f t="shared" si="35"/>
        <v>0</v>
      </c>
      <c r="K229" s="67">
        <f t="shared" si="36"/>
        <v>0.0017361111094942316</v>
      </c>
      <c r="L229" s="68">
        <f t="shared" si="37"/>
        <v>0.001</v>
      </c>
      <c r="N229">
        <f t="shared" si="38"/>
        <v>3.99135446685879</v>
      </c>
      <c r="P229" s="14"/>
      <c r="Q229" s="14"/>
    </row>
    <row r="230" spans="1:17" ht="12.75">
      <c r="A230" s="76">
        <f t="shared" si="31"/>
        <v>220</v>
      </c>
      <c r="G230" s="61">
        <f t="shared" si="32"/>
        <v>0</v>
      </c>
      <c r="H230" s="61">
        <f t="shared" si="33"/>
        <v>0</v>
      </c>
      <c r="I230" s="61">
        <f t="shared" si="34"/>
        <v>0</v>
      </c>
      <c r="J230" s="65">
        <f t="shared" si="35"/>
        <v>0</v>
      </c>
      <c r="K230" s="67">
        <f t="shared" si="36"/>
        <v>0.0017361111094942316</v>
      </c>
      <c r="L230" s="68">
        <f t="shared" si="37"/>
        <v>0.001</v>
      </c>
      <c r="N230">
        <f t="shared" si="38"/>
        <v>3.99135446685879</v>
      </c>
      <c r="P230" s="14"/>
      <c r="Q230" s="14"/>
    </row>
    <row r="231" spans="1:17" ht="12.75">
      <c r="A231" s="76">
        <f t="shared" si="31"/>
        <v>221</v>
      </c>
      <c r="G231" s="61">
        <f t="shared" si="32"/>
        <v>0</v>
      </c>
      <c r="H231" s="61">
        <f t="shared" si="33"/>
        <v>0</v>
      </c>
      <c r="I231" s="61">
        <f t="shared" si="34"/>
        <v>0</v>
      </c>
      <c r="J231" s="65">
        <f t="shared" si="35"/>
        <v>0</v>
      </c>
      <c r="K231" s="67">
        <f t="shared" si="36"/>
        <v>0.0017361111094942316</v>
      </c>
      <c r="L231" s="68">
        <f t="shared" si="37"/>
        <v>0.001</v>
      </c>
      <c r="N231">
        <f t="shared" si="38"/>
        <v>3.99135446685879</v>
      </c>
      <c r="P231" s="14"/>
      <c r="Q231" s="14"/>
    </row>
    <row r="232" spans="1:17" ht="12.75">
      <c r="A232" s="76">
        <f t="shared" si="31"/>
        <v>222</v>
      </c>
      <c r="G232" s="61">
        <f t="shared" si="32"/>
        <v>0</v>
      </c>
      <c r="H232" s="61">
        <f t="shared" si="33"/>
        <v>0</v>
      </c>
      <c r="I232" s="61">
        <f t="shared" si="34"/>
        <v>0</v>
      </c>
      <c r="J232" s="65">
        <f t="shared" si="35"/>
        <v>0</v>
      </c>
      <c r="K232" s="67">
        <f t="shared" si="36"/>
        <v>0.0017361111094942316</v>
      </c>
      <c r="L232" s="68">
        <f t="shared" si="37"/>
        <v>0.001</v>
      </c>
      <c r="N232">
        <f t="shared" si="38"/>
        <v>3.99135446685879</v>
      </c>
      <c r="P232" s="14"/>
      <c r="Q232" s="14"/>
    </row>
    <row r="233" spans="1:17" ht="12.75">
      <c r="A233" s="76">
        <f t="shared" si="31"/>
        <v>223</v>
      </c>
      <c r="G233" s="61">
        <f t="shared" si="32"/>
        <v>0</v>
      </c>
      <c r="H233" s="61">
        <f t="shared" si="33"/>
        <v>0</v>
      </c>
      <c r="I233" s="61">
        <f t="shared" si="34"/>
        <v>0</v>
      </c>
      <c r="J233" s="65">
        <f t="shared" si="35"/>
        <v>0</v>
      </c>
      <c r="K233" s="67">
        <f t="shared" si="36"/>
        <v>0.0017361111094942316</v>
      </c>
      <c r="L233" s="68">
        <f t="shared" si="37"/>
        <v>0.001</v>
      </c>
      <c r="N233">
        <f t="shared" si="38"/>
        <v>3.99135446685879</v>
      </c>
      <c r="P233" s="14"/>
      <c r="Q233" s="14"/>
    </row>
    <row r="234" spans="1:17" ht="12.75">
      <c r="A234" s="76">
        <f t="shared" si="31"/>
        <v>224</v>
      </c>
      <c r="G234" s="61">
        <f t="shared" si="32"/>
        <v>0</v>
      </c>
      <c r="H234" s="61">
        <f t="shared" si="33"/>
        <v>0</v>
      </c>
      <c r="I234" s="61">
        <f t="shared" si="34"/>
        <v>0</v>
      </c>
      <c r="J234" s="65">
        <f t="shared" si="35"/>
        <v>0</v>
      </c>
      <c r="K234" s="67">
        <f t="shared" si="36"/>
        <v>0.0017361111094942316</v>
      </c>
      <c r="L234" s="68">
        <f t="shared" si="37"/>
        <v>0.001</v>
      </c>
      <c r="N234">
        <f t="shared" si="38"/>
        <v>3.99135446685879</v>
      </c>
      <c r="P234" s="14"/>
      <c r="Q234" s="14"/>
    </row>
    <row r="235" spans="1:17" ht="12.75">
      <c r="A235" s="76">
        <f t="shared" si="31"/>
        <v>225</v>
      </c>
      <c r="G235" s="61">
        <f t="shared" si="32"/>
        <v>0</v>
      </c>
      <c r="H235" s="61">
        <f t="shared" si="33"/>
        <v>0</v>
      </c>
      <c r="I235" s="61">
        <f t="shared" si="34"/>
        <v>0</v>
      </c>
      <c r="J235" s="65">
        <f t="shared" si="35"/>
        <v>0</v>
      </c>
      <c r="K235" s="67">
        <f t="shared" si="36"/>
        <v>0.0017361111094942316</v>
      </c>
      <c r="L235" s="68">
        <f t="shared" si="37"/>
        <v>0.001</v>
      </c>
      <c r="N235">
        <f t="shared" si="38"/>
        <v>3.99135446685879</v>
      </c>
      <c r="P235" s="14"/>
      <c r="Q235" s="14"/>
    </row>
    <row r="236" spans="1:17" ht="12.75">
      <c r="A236" s="76">
        <f t="shared" si="31"/>
        <v>226</v>
      </c>
      <c r="G236" s="61">
        <f t="shared" si="32"/>
        <v>0</v>
      </c>
      <c r="H236" s="61">
        <f t="shared" si="33"/>
        <v>0</v>
      </c>
      <c r="I236" s="61">
        <f t="shared" si="34"/>
        <v>0</v>
      </c>
      <c r="J236" s="65">
        <f t="shared" si="35"/>
        <v>0</v>
      </c>
      <c r="K236" s="67">
        <f t="shared" si="36"/>
        <v>0.0017361111094942316</v>
      </c>
      <c r="L236" s="68">
        <f t="shared" si="37"/>
        <v>0.001</v>
      </c>
      <c r="N236">
        <f t="shared" si="38"/>
        <v>3.99135446685879</v>
      </c>
      <c r="P236" s="14"/>
      <c r="Q236" s="14"/>
    </row>
    <row r="237" spans="1:17" ht="12.75">
      <c r="A237" s="76">
        <f t="shared" si="31"/>
        <v>227</v>
      </c>
      <c r="G237" s="61">
        <f t="shared" si="32"/>
        <v>0</v>
      </c>
      <c r="H237" s="61">
        <f t="shared" si="33"/>
        <v>0</v>
      </c>
      <c r="I237" s="61">
        <f t="shared" si="34"/>
        <v>0</v>
      </c>
      <c r="J237" s="65">
        <f t="shared" si="35"/>
        <v>0</v>
      </c>
      <c r="K237" s="67">
        <f t="shared" si="36"/>
        <v>0.0017361111094942316</v>
      </c>
      <c r="L237" s="68">
        <f t="shared" si="37"/>
        <v>0.001</v>
      </c>
      <c r="N237">
        <f t="shared" si="38"/>
        <v>3.99135446685879</v>
      </c>
      <c r="P237" s="14"/>
      <c r="Q237" s="14"/>
    </row>
    <row r="238" spans="1:17" ht="12.75">
      <c r="A238" s="76">
        <f t="shared" si="31"/>
        <v>228</v>
      </c>
      <c r="G238" s="61">
        <f t="shared" si="32"/>
        <v>0</v>
      </c>
      <c r="H238" s="61">
        <f t="shared" si="33"/>
        <v>0</v>
      </c>
      <c r="I238" s="61">
        <f t="shared" si="34"/>
        <v>0</v>
      </c>
      <c r="J238" s="65">
        <f t="shared" si="35"/>
        <v>0</v>
      </c>
      <c r="K238" s="67">
        <f t="shared" si="36"/>
        <v>0.0017361111094942316</v>
      </c>
      <c r="L238" s="68">
        <f t="shared" si="37"/>
        <v>0.001</v>
      </c>
      <c r="N238">
        <f t="shared" si="38"/>
        <v>3.99135446685879</v>
      </c>
      <c r="P238" s="14"/>
      <c r="Q238" s="14"/>
    </row>
    <row r="239" spans="1:17" ht="12.75">
      <c r="A239" s="76">
        <f t="shared" si="31"/>
        <v>229</v>
      </c>
      <c r="G239" s="61">
        <f t="shared" si="32"/>
        <v>0</v>
      </c>
      <c r="H239" s="61">
        <f t="shared" si="33"/>
        <v>0</v>
      </c>
      <c r="I239" s="61">
        <f t="shared" si="34"/>
        <v>0</v>
      </c>
      <c r="J239" s="65">
        <f t="shared" si="35"/>
        <v>0</v>
      </c>
      <c r="K239" s="67">
        <f t="shared" si="36"/>
        <v>0.0017361111094942316</v>
      </c>
      <c r="L239" s="68">
        <f t="shared" si="37"/>
        <v>0.001</v>
      </c>
      <c r="N239">
        <f t="shared" si="38"/>
        <v>3.99135446685879</v>
      </c>
      <c r="P239" s="14"/>
      <c r="Q239" s="14"/>
    </row>
    <row r="240" spans="1:17" ht="12.75">
      <c r="A240" s="76">
        <f t="shared" si="31"/>
        <v>230</v>
      </c>
      <c r="G240" s="61">
        <f t="shared" si="32"/>
        <v>0</v>
      </c>
      <c r="H240" s="61">
        <f t="shared" si="33"/>
        <v>0</v>
      </c>
      <c r="I240" s="61">
        <f t="shared" si="34"/>
        <v>0</v>
      </c>
      <c r="J240" s="65">
        <f t="shared" si="35"/>
        <v>0</v>
      </c>
      <c r="K240" s="67">
        <f t="shared" si="36"/>
        <v>0.0017361111094942316</v>
      </c>
      <c r="L240" s="68">
        <f t="shared" si="37"/>
        <v>0.001</v>
      </c>
      <c r="N240">
        <f t="shared" si="38"/>
        <v>3.99135446685879</v>
      </c>
      <c r="P240" s="14"/>
      <c r="Q240" s="14"/>
    </row>
    <row r="241" spans="1:17" ht="12.75">
      <c r="A241" s="76">
        <f t="shared" si="31"/>
        <v>231</v>
      </c>
      <c r="G241" s="61">
        <f t="shared" si="32"/>
        <v>0</v>
      </c>
      <c r="H241" s="61">
        <f t="shared" si="33"/>
        <v>0</v>
      </c>
      <c r="I241" s="61">
        <f t="shared" si="34"/>
        <v>0</v>
      </c>
      <c r="J241" s="65">
        <f t="shared" si="35"/>
        <v>0</v>
      </c>
      <c r="K241" s="67">
        <f t="shared" si="36"/>
        <v>0.0017361111094942316</v>
      </c>
      <c r="L241" s="68">
        <f t="shared" si="37"/>
        <v>0.001</v>
      </c>
      <c r="N241">
        <f t="shared" si="38"/>
        <v>3.99135446685879</v>
      </c>
      <c r="P241" s="14"/>
      <c r="Q241" s="14"/>
    </row>
    <row r="242" spans="1:17" ht="12.75">
      <c r="A242" s="76">
        <f t="shared" si="31"/>
        <v>232</v>
      </c>
      <c r="G242" s="61">
        <f t="shared" si="32"/>
        <v>0</v>
      </c>
      <c r="H242" s="61">
        <f t="shared" si="33"/>
        <v>0</v>
      </c>
      <c r="I242" s="61">
        <f t="shared" si="34"/>
        <v>0</v>
      </c>
      <c r="J242" s="65">
        <f t="shared" si="35"/>
        <v>0</v>
      </c>
      <c r="K242" s="67">
        <f t="shared" si="36"/>
        <v>0.0017361111094942316</v>
      </c>
      <c r="L242" s="68">
        <f t="shared" si="37"/>
        <v>0.001</v>
      </c>
      <c r="N242">
        <f t="shared" si="38"/>
        <v>3.99135446685879</v>
      </c>
      <c r="P242" s="14"/>
      <c r="Q242" s="14"/>
    </row>
    <row r="243" spans="1:17" ht="12.75">
      <c r="A243" s="76">
        <f t="shared" si="31"/>
        <v>233</v>
      </c>
      <c r="G243" s="61">
        <f t="shared" si="32"/>
        <v>0</v>
      </c>
      <c r="H243" s="61">
        <f t="shared" si="33"/>
        <v>0</v>
      </c>
      <c r="I243" s="61">
        <f t="shared" si="34"/>
        <v>0</v>
      </c>
      <c r="J243" s="65">
        <f t="shared" si="35"/>
        <v>0</v>
      </c>
      <c r="K243" s="67">
        <f t="shared" si="36"/>
        <v>0.0017361111094942316</v>
      </c>
      <c r="L243" s="68">
        <f t="shared" si="37"/>
        <v>0.001</v>
      </c>
      <c r="N243">
        <f t="shared" si="38"/>
        <v>3.99135446685879</v>
      </c>
      <c r="P243" s="14"/>
      <c r="Q243" s="14"/>
    </row>
    <row r="244" spans="1:17" ht="12.75">
      <c r="A244" s="76">
        <f t="shared" si="31"/>
        <v>234</v>
      </c>
      <c r="G244" s="61">
        <f t="shared" si="32"/>
        <v>0</v>
      </c>
      <c r="H244" s="61">
        <f t="shared" si="33"/>
        <v>0</v>
      </c>
      <c r="I244" s="61">
        <f t="shared" si="34"/>
        <v>0</v>
      </c>
      <c r="J244" s="65">
        <f t="shared" si="35"/>
        <v>0</v>
      </c>
      <c r="K244" s="67">
        <f t="shared" si="36"/>
        <v>0.0017361111094942316</v>
      </c>
      <c r="L244" s="68">
        <f t="shared" si="37"/>
        <v>0.001</v>
      </c>
      <c r="N244">
        <f t="shared" si="38"/>
        <v>3.99135446685879</v>
      </c>
      <c r="P244" s="14"/>
      <c r="Q244" s="14"/>
    </row>
    <row r="245" spans="1:17" ht="12.75">
      <c r="A245" s="76">
        <f t="shared" si="31"/>
        <v>235</v>
      </c>
      <c r="G245" s="61">
        <f t="shared" si="32"/>
        <v>0</v>
      </c>
      <c r="H245" s="61">
        <f t="shared" si="33"/>
        <v>0</v>
      </c>
      <c r="I245" s="61">
        <f t="shared" si="34"/>
        <v>0</v>
      </c>
      <c r="J245" s="65">
        <f t="shared" si="35"/>
        <v>0</v>
      </c>
      <c r="K245" s="67">
        <f t="shared" si="36"/>
        <v>0.0017361111094942316</v>
      </c>
      <c r="L245" s="68">
        <f t="shared" si="37"/>
        <v>0.001</v>
      </c>
      <c r="N245">
        <f t="shared" si="38"/>
        <v>3.99135446685879</v>
      </c>
      <c r="P245" s="14"/>
      <c r="Q245" s="14"/>
    </row>
    <row r="246" spans="1:17" ht="12.75">
      <c r="A246" s="76">
        <f t="shared" si="31"/>
        <v>236</v>
      </c>
      <c r="G246" s="61">
        <f t="shared" si="32"/>
        <v>0</v>
      </c>
      <c r="H246" s="61">
        <f t="shared" si="33"/>
        <v>0</v>
      </c>
      <c r="I246" s="61">
        <f t="shared" si="34"/>
        <v>0</v>
      </c>
      <c r="J246" s="65">
        <f t="shared" si="35"/>
        <v>0</v>
      </c>
      <c r="K246" s="67">
        <f t="shared" si="36"/>
        <v>0.0017361111094942316</v>
      </c>
      <c r="L246" s="68">
        <f t="shared" si="37"/>
        <v>0.001</v>
      </c>
      <c r="N246">
        <f t="shared" si="38"/>
        <v>3.99135446685879</v>
      </c>
      <c r="P246" s="14"/>
      <c r="Q246" s="14"/>
    </row>
    <row r="247" spans="1:17" ht="12.75">
      <c r="A247" s="76">
        <f t="shared" si="31"/>
        <v>237</v>
      </c>
      <c r="G247" s="61">
        <f t="shared" si="32"/>
        <v>0</v>
      </c>
      <c r="H247" s="61">
        <f t="shared" si="33"/>
        <v>0</v>
      </c>
      <c r="I247" s="61">
        <f t="shared" si="34"/>
        <v>0</v>
      </c>
      <c r="J247" s="65">
        <f t="shared" si="35"/>
        <v>0</v>
      </c>
      <c r="K247" s="67">
        <f t="shared" si="36"/>
        <v>0.0017361111094942316</v>
      </c>
      <c r="L247" s="68">
        <f t="shared" si="37"/>
        <v>0.001</v>
      </c>
      <c r="N247">
        <f t="shared" si="38"/>
        <v>3.99135446685879</v>
      </c>
      <c r="P247" s="14"/>
      <c r="Q247" s="14"/>
    </row>
    <row r="248" spans="1:17" ht="12.75">
      <c r="A248" s="76">
        <f t="shared" si="31"/>
        <v>238</v>
      </c>
      <c r="G248" s="61">
        <f t="shared" si="32"/>
        <v>0</v>
      </c>
      <c r="H248" s="61">
        <f t="shared" si="33"/>
        <v>0</v>
      </c>
      <c r="I248" s="61">
        <f t="shared" si="34"/>
        <v>0</v>
      </c>
      <c r="J248" s="65">
        <f t="shared" si="35"/>
        <v>0</v>
      </c>
      <c r="K248" s="67">
        <f t="shared" si="36"/>
        <v>0.0017361111094942316</v>
      </c>
      <c r="L248" s="68">
        <f t="shared" si="37"/>
        <v>0.001</v>
      </c>
      <c r="N248">
        <f t="shared" si="38"/>
        <v>3.99135446685879</v>
      </c>
      <c r="P248" s="14"/>
      <c r="Q248" s="14"/>
    </row>
    <row r="249" spans="1:17" ht="12.75">
      <c r="A249" s="76">
        <f t="shared" si="31"/>
        <v>239</v>
      </c>
      <c r="G249" s="61">
        <f t="shared" si="32"/>
        <v>0</v>
      </c>
      <c r="H249" s="61">
        <f t="shared" si="33"/>
        <v>0</v>
      </c>
      <c r="I249" s="61">
        <f t="shared" si="34"/>
        <v>0</v>
      </c>
      <c r="J249" s="65">
        <f t="shared" si="35"/>
        <v>0</v>
      </c>
      <c r="K249" s="67">
        <f t="shared" si="36"/>
        <v>0.0017361111094942316</v>
      </c>
      <c r="L249" s="68">
        <f t="shared" si="37"/>
        <v>0.001</v>
      </c>
      <c r="N249">
        <f t="shared" si="38"/>
        <v>3.99135446685879</v>
      </c>
      <c r="P249" s="14"/>
      <c r="Q249" s="14"/>
    </row>
    <row r="250" spans="1:17" ht="12.75">
      <c r="A250" s="76">
        <f t="shared" si="31"/>
        <v>240</v>
      </c>
      <c r="G250" s="61">
        <f t="shared" si="32"/>
        <v>0</v>
      </c>
      <c r="H250" s="61">
        <f t="shared" si="33"/>
        <v>0</v>
      </c>
      <c r="I250" s="61">
        <f t="shared" si="34"/>
        <v>0</v>
      </c>
      <c r="J250" s="65">
        <f t="shared" si="35"/>
        <v>0</v>
      </c>
      <c r="K250" s="67">
        <f t="shared" si="36"/>
        <v>0.0017361111094942316</v>
      </c>
      <c r="L250" s="68">
        <f t="shared" si="37"/>
        <v>0.001</v>
      </c>
      <c r="N250">
        <f t="shared" si="38"/>
        <v>3.99135446685879</v>
      </c>
      <c r="P250" s="14"/>
      <c r="Q250" s="14"/>
    </row>
    <row r="251" spans="1:17" ht="12.75">
      <c r="A251" s="76">
        <f t="shared" si="31"/>
        <v>241</v>
      </c>
      <c r="G251" s="61">
        <f t="shared" si="32"/>
        <v>0</v>
      </c>
      <c r="H251" s="61">
        <f t="shared" si="33"/>
        <v>0</v>
      </c>
      <c r="I251" s="61">
        <f t="shared" si="34"/>
        <v>0</v>
      </c>
      <c r="J251" s="65">
        <f t="shared" si="35"/>
        <v>0</v>
      </c>
      <c r="K251" s="67">
        <f t="shared" si="36"/>
        <v>0.0017361111094942316</v>
      </c>
      <c r="L251" s="68">
        <f t="shared" si="37"/>
        <v>0.001</v>
      </c>
      <c r="N251">
        <f t="shared" si="38"/>
        <v>3.99135446685879</v>
      </c>
      <c r="P251" s="14"/>
      <c r="Q251" s="14"/>
    </row>
    <row r="252" spans="1:17" ht="12.75">
      <c r="A252" s="76">
        <f t="shared" si="31"/>
        <v>242</v>
      </c>
      <c r="G252" s="61">
        <f t="shared" si="32"/>
        <v>0</v>
      </c>
      <c r="H252" s="61">
        <f t="shared" si="33"/>
        <v>0</v>
      </c>
      <c r="I252" s="61">
        <f t="shared" si="34"/>
        <v>0</v>
      </c>
      <c r="J252" s="65">
        <f t="shared" si="35"/>
        <v>0</v>
      </c>
      <c r="K252" s="67">
        <f t="shared" si="36"/>
        <v>0.0017361111094942316</v>
      </c>
      <c r="L252" s="68">
        <f t="shared" si="37"/>
        <v>0.001</v>
      </c>
      <c r="N252">
        <f t="shared" si="38"/>
        <v>3.99135446685879</v>
      </c>
      <c r="P252" s="14"/>
      <c r="Q252" s="14"/>
    </row>
    <row r="253" spans="1:17" ht="12.75">
      <c r="A253" s="76">
        <f t="shared" si="31"/>
        <v>243</v>
      </c>
      <c r="G253" s="61">
        <f t="shared" si="32"/>
        <v>0</v>
      </c>
      <c r="H253" s="61">
        <f t="shared" si="33"/>
        <v>0</v>
      </c>
      <c r="I253" s="61">
        <f t="shared" si="34"/>
        <v>0</v>
      </c>
      <c r="J253" s="65">
        <f t="shared" si="35"/>
        <v>0</v>
      </c>
      <c r="K253" s="67">
        <f t="shared" si="36"/>
        <v>0.0017361111094942316</v>
      </c>
      <c r="L253" s="68">
        <f t="shared" si="37"/>
        <v>0.001</v>
      </c>
      <c r="N253">
        <f t="shared" si="38"/>
        <v>3.99135446685879</v>
      </c>
      <c r="P253" s="14"/>
      <c r="Q253" s="14"/>
    </row>
    <row r="254" spans="1:17" ht="12.75">
      <c r="A254" s="76">
        <f t="shared" si="31"/>
        <v>244</v>
      </c>
      <c r="G254" s="61">
        <f t="shared" si="32"/>
        <v>0</v>
      </c>
      <c r="H254" s="61">
        <f t="shared" si="33"/>
        <v>0</v>
      </c>
      <c r="I254" s="61">
        <f t="shared" si="34"/>
        <v>0</v>
      </c>
      <c r="J254" s="65">
        <f t="shared" si="35"/>
        <v>0</v>
      </c>
      <c r="K254" s="67">
        <f t="shared" si="36"/>
        <v>0.0017361111094942316</v>
      </c>
      <c r="L254" s="68">
        <f t="shared" si="37"/>
        <v>0.001</v>
      </c>
      <c r="N254">
        <f t="shared" si="38"/>
        <v>3.99135446685879</v>
      </c>
      <c r="P254" s="14"/>
      <c r="Q254" s="14"/>
    </row>
    <row r="255" spans="1:17" ht="12.75">
      <c r="A255" s="76">
        <f t="shared" si="31"/>
        <v>245</v>
      </c>
      <c r="G255" s="61">
        <f t="shared" si="32"/>
        <v>0</v>
      </c>
      <c r="H255" s="61">
        <f t="shared" si="33"/>
        <v>0</v>
      </c>
      <c r="I255" s="61">
        <f t="shared" si="34"/>
        <v>0</v>
      </c>
      <c r="J255" s="65">
        <f t="shared" si="35"/>
        <v>0</v>
      </c>
      <c r="K255" s="67">
        <f t="shared" si="36"/>
        <v>0.0017361111094942316</v>
      </c>
      <c r="L255" s="68">
        <f t="shared" si="37"/>
        <v>0.001</v>
      </c>
      <c r="N255">
        <f t="shared" si="38"/>
        <v>3.99135446685879</v>
      </c>
      <c r="P255" s="14"/>
      <c r="Q255" s="14"/>
    </row>
    <row r="256" spans="1:17" ht="12.75">
      <c r="A256" s="76">
        <f t="shared" si="31"/>
        <v>246</v>
      </c>
      <c r="G256" s="61">
        <f t="shared" si="32"/>
        <v>0</v>
      </c>
      <c r="H256" s="61">
        <f t="shared" si="33"/>
        <v>0</v>
      </c>
      <c r="I256" s="61">
        <f t="shared" si="34"/>
        <v>0</v>
      </c>
      <c r="J256" s="65">
        <f t="shared" si="35"/>
        <v>0</v>
      </c>
      <c r="K256" s="67">
        <f t="shared" si="36"/>
        <v>0.0017361111094942316</v>
      </c>
      <c r="L256" s="68">
        <f t="shared" si="37"/>
        <v>0.001</v>
      </c>
      <c r="N256">
        <f t="shared" si="38"/>
        <v>3.99135446685879</v>
      </c>
      <c r="P256" s="14"/>
      <c r="Q256" s="14"/>
    </row>
    <row r="257" spans="1:17" ht="12.75">
      <c r="A257" s="76">
        <f t="shared" si="31"/>
        <v>247</v>
      </c>
      <c r="G257" s="61">
        <f t="shared" si="32"/>
        <v>0</v>
      </c>
      <c r="H257" s="61">
        <f t="shared" si="33"/>
        <v>0</v>
      </c>
      <c r="I257" s="61">
        <f t="shared" si="34"/>
        <v>0</v>
      </c>
      <c r="J257" s="65">
        <f t="shared" si="35"/>
        <v>0</v>
      </c>
      <c r="K257" s="67">
        <f t="shared" si="36"/>
        <v>0.0017361111094942316</v>
      </c>
      <c r="L257" s="68">
        <f t="shared" si="37"/>
        <v>0.001</v>
      </c>
      <c r="N257">
        <f t="shared" si="38"/>
        <v>3.99135446685879</v>
      </c>
      <c r="P257" s="14"/>
      <c r="Q257" s="14"/>
    </row>
    <row r="258" spans="1:17" ht="12.75">
      <c r="A258" s="76">
        <f t="shared" si="31"/>
        <v>248</v>
      </c>
      <c r="G258" s="61">
        <f t="shared" si="32"/>
        <v>0</v>
      </c>
      <c r="H258" s="61">
        <f t="shared" si="33"/>
        <v>0</v>
      </c>
      <c r="I258" s="61">
        <f t="shared" si="34"/>
        <v>0</v>
      </c>
      <c r="J258" s="65">
        <f t="shared" si="35"/>
        <v>0</v>
      </c>
      <c r="K258" s="67">
        <f t="shared" si="36"/>
        <v>0.0017361111094942316</v>
      </c>
      <c r="L258" s="68">
        <f t="shared" si="37"/>
        <v>0.001</v>
      </c>
      <c r="N258">
        <f t="shared" si="38"/>
        <v>3.99135446685879</v>
      </c>
      <c r="P258" s="14"/>
      <c r="Q258" s="14"/>
    </row>
    <row r="259" spans="1:17" ht="12.75">
      <c r="A259" s="76">
        <f t="shared" si="31"/>
        <v>249</v>
      </c>
      <c r="G259" s="61">
        <f t="shared" si="32"/>
        <v>0</v>
      </c>
      <c r="H259" s="61">
        <f t="shared" si="33"/>
        <v>0</v>
      </c>
      <c r="I259" s="61">
        <f t="shared" si="34"/>
        <v>0</v>
      </c>
      <c r="J259" s="65">
        <f t="shared" si="35"/>
        <v>0</v>
      </c>
      <c r="K259" s="67">
        <f t="shared" si="36"/>
        <v>0.0017361111094942316</v>
      </c>
      <c r="L259" s="68">
        <f t="shared" si="37"/>
        <v>0.001</v>
      </c>
      <c r="N259">
        <f t="shared" si="38"/>
        <v>3.99135446685879</v>
      </c>
      <c r="P259" s="14"/>
      <c r="Q259" s="14"/>
    </row>
    <row r="260" spans="1:17" ht="12.75">
      <c r="A260" s="76">
        <f t="shared" si="31"/>
        <v>250</v>
      </c>
      <c r="G260" s="61">
        <f t="shared" si="32"/>
        <v>0</v>
      </c>
      <c r="H260" s="61">
        <f t="shared" si="33"/>
        <v>0</v>
      </c>
      <c r="I260" s="61">
        <f t="shared" si="34"/>
        <v>0</v>
      </c>
      <c r="J260" s="65">
        <f t="shared" si="35"/>
        <v>0</v>
      </c>
      <c r="K260" s="67">
        <f t="shared" si="36"/>
        <v>0.0017361111094942316</v>
      </c>
      <c r="L260" s="68">
        <f t="shared" si="37"/>
        <v>0.001</v>
      </c>
      <c r="N260">
        <f t="shared" si="38"/>
        <v>3.99135446685879</v>
      </c>
      <c r="P260" s="14"/>
      <c r="Q260" s="14"/>
    </row>
    <row r="261" spans="1:17" ht="12.75">
      <c r="A261" s="76">
        <f t="shared" si="31"/>
        <v>251</v>
      </c>
      <c r="G261" s="61">
        <f t="shared" si="32"/>
        <v>0</v>
      </c>
      <c r="H261" s="61">
        <f t="shared" si="33"/>
        <v>0</v>
      </c>
      <c r="I261" s="61">
        <f t="shared" si="34"/>
        <v>0</v>
      </c>
      <c r="J261" s="65">
        <f t="shared" si="35"/>
        <v>0</v>
      </c>
      <c r="K261" s="67">
        <f t="shared" si="36"/>
        <v>0.0017361111094942316</v>
      </c>
      <c r="L261" s="68">
        <f t="shared" si="37"/>
        <v>0.001</v>
      </c>
      <c r="N261">
        <f t="shared" si="38"/>
        <v>3.99135446685879</v>
      </c>
      <c r="P261" s="14"/>
      <c r="Q261" s="14"/>
    </row>
    <row r="262" spans="1:17" ht="12.75">
      <c r="A262" s="76">
        <f t="shared" si="31"/>
        <v>252</v>
      </c>
      <c r="G262" s="61">
        <f t="shared" si="32"/>
        <v>0</v>
      </c>
      <c r="H262" s="61">
        <f t="shared" si="33"/>
        <v>0</v>
      </c>
      <c r="I262" s="61">
        <f t="shared" si="34"/>
        <v>0</v>
      </c>
      <c r="J262" s="65">
        <f t="shared" si="35"/>
        <v>0</v>
      </c>
      <c r="K262" s="67">
        <f t="shared" si="36"/>
        <v>0.0017361111094942316</v>
      </c>
      <c r="L262" s="68">
        <f t="shared" si="37"/>
        <v>0.001</v>
      </c>
      <c r="N262">
        <f t="shared" si="38"/>
        <v>3.99135446685879</v>
      </c>
      <c r="P262" s="14"/>
      <c r="Q262" s="14"/>
    </row>
    <row r="263" spans="1:17" ht="12.75">
      <c r="A263" s="76">
        <f t="shared" si="31"/>
        <v>253</v>
      </c>
      <c r="G263" s="61">
        <f t="shared" si="32"/>
        <v>0</v>
      </c>
      <c r="H263" s="61">
        <f t="shared" si="33"/>
        <v>0</v>
      </c>
      <c r="I263" s="61">
        <f t="shared" si="34"/>
        <v>0</v>
      </c>
      <c r="J263" s="65">
        <f t="shared" si="35"/>
        <v>0</v>
      </c>
      <c r="K263" s="67">
        <f t="shared" si="36"/>
        <v>0.0017361111094942316</v>
      </c>
      <c r="L263" s="68">
        <f t="shared" si="37"/>
        <v>0.001</v>
      </c>
      <c r="N263">
        <f t="shared" si="38"/>
        <v>3.99135446685879</v>
      </c>
      <c r="P263" s="14"/>
      <c r="Q263" s="14"/>
    </row>
    <row r="264" spans="1:17" ht="12.75">
      <c r="A264" s="76">
        <f t="shared" si="31"/>
        <v>254</v>
      </c>
      <c r="G264" s="61">
        <f t="shared" si="32"/>
        <v>0</v>
      </c>
      <c r="H264" s="61">
        <f t="shared" si="33"/>
        <v>0</v>
      </c>
      <c r="I264" s="61">
        <f t="shared" si="34"/>
        <v>0</v>
      </c>
      <c r="J264" s="65">
        <f t="shared" si="35"/>
        <v>0</v>
      </c>
      <c r="K264" s="67">
        <f t="shared" si="36"/>
        <v>0.0017361111094942316</v>
      </c>
      <c r="L264" s="68">
        <f t="shared" si="37"/>
        <v>0.001</v>
      </c>
      <c r="N264">
        <f t="shared" si="38"/>
        <v>3.99135446685879</v>
      </c>
      <c r="P264" s="14"/>
      <c r="Q264" s="14"/>
    </row>
    <row r="265" spans="1:17" ht="12.75">
      <c r="A265" s="76">
        <f t="shared" si="31"/>
        <v>255</v>
      </c>
      <c r="G265" s="61">
        <f t="shared" si="32"/>
        <v>0</v>
      </c>
      <c r="H265" s="61">
        <f t="shared" si="33"/>
        <v>0</v>
      </c>
      <c r="I265" s="61">
        <f t="shared" si="34"/>
        <v>0</v>
      </c>
      <c r="J265" s="65">
        <f t="shared" si="35"/>
        <v>0</v>
      </c>
      <c r="K265" s="67">
        <f t="shared" si="36"/>
        <v>0.0017361111094942316</v>
      </c>
      <c r="L265" s="68">
        <f t="shared" si="37"/>
        <v>0.001</v>
      </c>
      <c r="N265">
        <f t="shared" si="38"/>
        <v>3.99135446685879</v>
      </c>
      <c r="P265" s="14"/>
      <c r="Q265" s="14"/>
    </row>
    <row r="266" spans="1:17" ht="12.75">
      <c r="A266" s="76">
        <f t="shared" si="31"/>
        <v>256</v>
      </c>
      <c r="G266" s="61">
        <f t="shared" si="32"/>
        <v>0</v>
      </c>
      <c r="H266" s="61">
        <f t="shared" si="33"/>
        <v>0</v>
      </c>
      <c r="I266" s="61">
        <f t="shared" si="34"/>
        <v>0</v>
      </c>
      <c r="J266" s="65">
        <f t="shared" si="35"/>
        <v>0</v>
      </c>
      <c r="K266" s="67">
        <f t="shared" si="36"/>
        <v>0.0017361111094942316</v>
      </c>
      <c r="L266" s="68">
        <f t="shared" si="37"/>
        <v>0.001</v>
      </c>
      <c r="N266">
        <f t="shared" si="38"/>
        <v>3.99135446685879</v>
      </c>
      <c r="P266" s="14"/>
      <c r="Q266" s="14"/>
    </row>
    <row r="267" spans="1:17" ht="12.75">
      <c r="A267" s="76">
        <f t="shared" si="31"/>
        <v>257</v>
      </c>
      <c r="G267" s="61">
        <f t="shared" si="32"/>
        <v>0</v>
      </c>
      <c r="H267" s="61">
        <f t="shared" si="33"/>
        <v>0</v>
      </c>
      <c r="I267" s="61">
        <f t="shared" si="34"/>
        <v>0</v>
      </c>
      <c r="J267" s="65">
        <f t="shared" si="35"/>
        <v>0</v>
      </c>
      <c r="K267" s="67">
        <f t="shared" si="36"/>
        <v>0.0017361111094942316</v>
      </c>
      <c r="L267" s="68">
        <f t="shared" si="37"/>
        <v>0.001</v>
      </c>
      <c r="N267">
        <f t="shared" si="38"/>
        <v>3.99135446685879</v>
      </c>
      <c r="P267" s="14"/>
      <c r="Q267" s="14"/>
    </row>
    <row r="268" spans="1:17" ht="12.75">
      <c r="A268" s="76">
        <f t="shared" si="31"/>
        <v>258</v>
      </c>
      <c r="G268" s="61">
        <f t="shared" si="32"/>
        <v>0</v>
      </c>
      <c r="H268" s="61">
        <f t="shared" si="33"/>
        <v>0</v>
      </c>
      <c r="I268" s="61">
        <f t="shared" si="34"/>
        <v>0</v>
      </c>
      <c r="J268" s="65">
        <f t="shared" si="35"/>
        <v>0</v>
      </c>
      <c r="K268" s="67">
        <f t="shared" si="36"/>
        <v>0.0017361111094942316</v>
      </c>
      <c r="L268" s="68">
        <f t="shared" si="37"/>
        <v>0.001</v>
      </c>
      <c r="N268">
        <f t="shared" si="38"/>
        <v>3.99135446685879</v>
      </c>
      <c r="P268" s="14"/>
      <c r="Q268" s="14"/>
    </row>
    <row r="269" spans="1:17" ht="12.75">
      <c r="A269" s="76">
        <f aca="true" t="shared" si="39" ref="A269:A332">A268+1</f>
        <v>259</v>
      </c>
      <c r="G269" s="61">
        <f t="shared" si="32"/>
        <v>0</v>
      </c>
      <c r="H269" s="61">
        <f t="shared" si="33"/>
        <v>0</v>
      </c>
      <c r="I269" s="61">
        <f t="shared" si="34"/>
        <v>0</v>
      </c>
      <c r="J269" s="65">
        <f t="shared" si="35"/>
        <v>0</v>
      </c>
      <c r="K269" s="67">
        <f t="shared" si="36"/>
        <v>0.0017361111094942316</v>
      </c>
      <c r="L269" s="68">
        <f t="shared" si="37"/>
        <v>0.001</v>
      </c>
      <c r="N269">
        <f t="shared" si="38"/>
        <v>3.99135446685879</v>
      </c>
      <c r="P269" s="14"/>
      <c r="Q269" s="14"/>
    </row>
    <row r="270" spans="1:17" ht="12.75">
      <c r="A270" s="76">
        <f t="shared" si="39"/>
        <v>260</v>
      </c>
      <c r="G270" s="61">
        <f t="shared" si="32"/>
        <v>0</v>
      </c>
      <c r="H270" s="61">
        <f t="shared" si="33"/>
        <v>0</v>
      </c>
      <c r="I270" s="61">
        <f t="shared" si="34"/>
        <v>0</v>
      </c>
      <c r="J270" s="65">
        <f t="shared" si="35"/>
        <v>0</v>
      </c>
      <c r="K270" s="67">
        <f t="shared" si="36"/>
        <v>0.0017361111094942316</v>
      </c>
      <c r="L270" s="68">
        <f t="shared" si="37"/>
        <v>0.001</v>
      </c>
      <c r="N270">
        <f t="shared" si="38"/>
        <v>3.99135446685879</v>
      </c>
      <c r="P270" s="14"/>
      <c r="Q270" s="14"/>
    </row>
    <row r="271" spans="1:17" ht="12.75">
      <c r="A271" s="76">
        <f t="shared" si="39"/>
        <v>261</v>
      </c>
      <c r="G271" s="61">
        <f t="shared" si="32"/>
        <v>0</v>
      </c>
      <c r="H271" s="61">
        <f t="shared" si="33"/>
        <v>0</v>
      </c>
      <c r="I271" s="61">
        <f t="shared" si="34"/>
        <v>0</v>
      </c>
      <c r="J271" s="65">
        <f t="shared" si="35"/>
        <v>0</v>
      </c>
      <c r="K271" s="67">
        <f t="shared" si="36"/>
        <v>0.0017361111094942316</v>
      </c>
      <c r="L271" s="68">
        <f t="shared" si="37"/>
        <v>0.001</v>
      </c>
      <c r="N271">
        <f t="shared" si="38"/>
        <v>3.99135446685879</v>
      </c>
      <c r="P271" s="14"/>
      <c r="Q271" s="14"/>
    </row>
    <row r="272" spans="1:17" ht="12.75">
      <c r="A272" s="76">
        <f t="shared" si="39"/>
        <v>262</v>
      </c>
      <c r="G272" s="61">
        <f t="shared" si="32"/>
        <v>0</v>
      </c>
      <c r="H272" s="61">
        <f t="shared" si="33"/>
        <v>0</v>
      </c>
      <c r="I272" s="61">
        <f t="shared" si="34"/>
        <v>0</v>
      </c>
      <c r="J272" s="65">
        <f t="shared" si="35"/>
        <v>0</v>
      </c>
      <c r="K272" s="67">
        <f t="shared" si="36"/>
        <v>0.0017361111094942316</v>
      </c>
      <c r="L272" s="68">
        <f t="shared" si="37"/>
        <v>0.001</v>
      </c>
      <c r="N272">
        <f t="shared" si="38"/>
        <v>3.99135446685879</v>
      </c>
      <c r="P272" s="14"/>
      <c r="Q272" s="14"/>
    </row>
    <row r="273" spans="1:17" ht="12.75">
      <c r="A273" s="76">
        <f t="shared" si="39"/>
        <v>263</v>
      </c>
      <c r="G273" s="61">
        <f t="shared" si="32"/>
        <v>0</v>
      </c>
      <c r="H273" s="61">
        <f t="shared" si="33"/>
        <v>0</v>
      </c>
      <c r="I273" s="61">
        <f t="shared" si="34"/>
        <v>0</v>
      </c>
      <c r="J273" s="65">
        <f t="shared" si="35"/>
        <v>0</v>
      </c>
      <c r="K273" s="67">
        <f t="shared" si="36"/>
        <v>0.0017361111094942316</v>
      </c>
      <c r="L273" s="68">
        <f t="shared" si="37"/>
        <v>0.001</v>
      </c>
      <c r="N273">
        <f t="shared" si="38"/>
        <v>3.99135446685879</v>
      </c>
      <c r="P273" s="14"/>
      <c r="Q273" s="14"/>
    </row>
    <row r="274" spans="1:17" ht="12.75">
      <c r="A274" s="76">
        <f t="shared" si="39"/>
        <v>264</v>
      </c>
      <c r="G274" s="61">
        <f t="shared" si="32"/>
        <v>0</v>
      </c>
      <c r="H274" s="61">
        <f t="shared" si="33"/>
        <v>0</v>
      </c>
      <c r="I274" s="61">
        <f t="shared" si="34"/>
        <v>0</v>
      </c>
      <c r="J274" s="65">
        <f t="shared" si="35"/>
        <v>0</v>
      </c>
      <c r="K274" s="67">
        <f t="shared" si="36"/>
        <v>0.0017361111094942316</v>
      </c>
      <c r="L274" s="68">
        <f t="shared" si="37"/>
        <v>0.001</v>
      </c>
      <c r="N274">
        <f t="shared" si="38"/>
        <v>3.99135446685879</v>
      </c>
      <c r="P274" s="14"/>
      <c r="Q274" s="14"/>
    </row>
    <row r="275" spans="1:17" ht="12.75">
      <c r="A275" s="76">
        <f t="shared" si="39"/>
        <v>265</v>
      </c>
      <c r="G275" s="61">
        <f t="shared" si="32"/>
        <v>0</v>
      </c>
      <c r="H275" s="61">
        <f t="shared" si="33"/>
        <v>0</v>
      </c>
      <c r="I275" s="61">
        <f t="shared" si="34"/>
        <v>0</v>
      </c>
      <c r="J275" s="65">
        <f t="shared" si="35"/>
        <v>0</v>
      </c>
      <c r="K275" s="67">
        <f t="shared" si="36"/>
        <v>0.0017361111094942316</v>
      </c>
      <c r="L275" s="68">
        <f t="shared" si="37"/>
        <v>0.001</v>
      </c>
      <c r="N275">
        <f t="shared" si="38"/>
        <v>3.99135446685879</v>
      </c>
      <c r="P275" s="14"/>
      <c r="Q275" s="14"/>
    </row>
    <row r="276" spans="1:17" ht="12.75">
      <c r="A276" s="76">
        <f t="shared" si="39"/>
        <v>266</v>
      </c>
      <c r="G276" s="61">
        <f t="shared" si="32"/>
        <v>0</v>
      </c>
      <c r="H276" s="61">
        <f t="shared" si="33"/>
        <v>0</v>
      </c>
      <c r="I276" s="61">
        <f t="shared" si="34"/>
        <v>0</v>
      </c>
      <c r="J276" s="65">
        <f t="shared" si="35"/>
        <v>0</v>
      </c>
      <c r="K276" s="67">
        <f t="shared" si="36"/>
        <v>0.0017361111094942316</v>
      </c>
      <c r="L276" s="68">
        <f t="shared" si="37"/>
        <v>0.001</v>
      </c>
      <c r="N276">
        <f t="shared" si="38"/>
        <v>3.99135446685879</v>
      </c>
      <c r="P276" s="14"/>
      <c r="Q276" s="14"/>
    </row>
    <row r="277" spans="1:17" ht="12.75">
      <c r="A277" s="76">
        <f t="shared" si="39"/>
        <v>267</v>
      </c>
      <c r="G277" s="61">
        <f aca="true" t="shared" si="40" ref="G277:G340">INT(B277/X$26)*X$25+MOD(B277,X$28)*X$27</f>
        <v>0</v>
      </c>
      <c r="H277" s="61">
        <f aca="true" t="shared" si="41" ref="H277:H340">INT(C277/Y$26)*Y$25+MOD(C277,Y$28)*Y$27</f>
        <v>0</v>
      </c>
      <c r="I277" s="61">
        <f aca="true" t="shared" si="42" ref="I277:I340">INT(D277/Z$26)*Z$25+MOD(D277,Z$28)*Z$27</f>
        <v>0</v>
      </c>
      <c r="J277" s="65">
        <f aca="true" t="shared" si="43" ref="J277:J340">SUM(G277:I277)</f>
        <v>0</v>
      </c>
      <c r="K277" s="67">
        <f aca="true" t="shared" si="44" ref="K277:K340">IF(ISNUMBER(E277),J277-$J$11+$K$9/86400,MAX($J$11:$J$2003)-$J$11)</f>
        <v>0.0017361111094942316</v>
      </c>
      <c r="L277" s="68">
        <f aca="true" t="shared" si="45" ref="L277:L340">IF(ISBLANK(E277),0.001,IF(N277&gt;0.001,N277,0.001))</f>
        <v>0.001</v>
      </c>
      <c r="N277">
        <f aca="true" t="shared" si="46" ref="N277:N340">(E277-$U$2)/$U$1</f>
        <v>3.99135446685879</v>
      </c>
      <c r="P277" s="14"/>
      <c r="Q277" s="14"/>
    </row>
    <row r="278" spans="1:17" ht="12.75">
      <c r="A278" s="76">
        <f t="shared" si="39"/>
        <v>268</v>
      </c>
      <c r="G278" s="61">
        <f t="shared" si="40"/>
        <v>0</v>
      </c>
      <c r="H278" s="61">
        <f t="shared" si="41"/>
        <v>0</v>
      </c>
      <c r="I278" s="61">
        <f t="shared" si="42"/>
        <v>0</v>
      </c>
      <c r="J278" s="65">
        <f t="shared" si="43"/>
        <v>0</v>
      </c>
      <c r="K278" s="67">
        <f t="shared" si="44"/>
        <v>0.0017361111094942316</v>
      </c>
      <c r="L278" s="68">
        <f t="shared" si="45"/>
        <v>0.001</v>
      </c>
      <c r="N278">
        <f t="shared" si="46"/>
        <v>3.99135446685879</v>
      </c>
      <c r="P278" s="14"/>
      <c r="Q278" s="14"/>
    </row>
    <row r="279" spans="1:17" ht="12.75">
      <c r="A279" s="76">
        <f t="shared" si="39"/>
        <v>269</v>
      </c>
      <c r="G279" s="61">
        <f t="shared" si="40"/>
        <v>0</v>
      </c>
      <c r="H279" s="61">
        <f t="shared" si="41"/>
        <v>0</v>
      </c>
      <c r="I279" s="61">
        <f t="shared" si="42"/>
        <v>0</v>
      </c>
      <c r="J279" s="65">
        <f t="shared" si="43"/>
        <v>0</v>
      </c>
      <c r="K279" s="67">
        <f t="shared" si="44"/>
        <v>0.0017361111094942316</v>
      </c>
      <c r="L279" s="68">
        <f t="shared" si="45"/>
        <v>0.001</v>
      </c>
      <c r="N279">
        <f t="shared" si="46"/>
        <v>3.99135446685879</v>
      </c>
      <c r="P279" s="14"/>
      <c r="Q279" s="14"/>
    </row>
    <row r="280" spans="1:17" ht="12.75">
      <c r="A280" s="76">
        <f t="shared" si="39"/>
        <v>270</v>
      </c>
      <c r="G280" s="61">
        <f t="shared" si="40"/>
        <v>0</v>
      </c>
      <c r="H280" s="61">
        <f t="shared" si="41"/>
        <v>0</v>
      </c>
      <c r="I280" s="61">
        <f t="shared" si="42"/>
        <v>0</v>
      </c>
      <c r="J280" s="65">
        <f t="shared" si="43"/>
        <v>0</v>
      </c>
      <c r="K280" s="67">
        <f t="shared" si="44"/>
        <v>0.0017361111094942316</v>
      </c>
      <c r="L280" s="68">
        <f t="shared" si="45"/>
        <v>0.001</v>
      </c>
      <c r="N280">
        <f t="shared" si="46"/>
        <v>3.99135446685879</v>
      </c>
      <c r="P280" s="14"/>
      <c r="Q280" s="14"/>
    </row>
    <row r="281" spans="1:17" ht="12.75">
      <c r="A281" s="76">
        <f t="shared" si="39"/>
        <v>271</v>
      </c>
      <c r="G281" s="61">
        <f t="shared" si="40"/>
        <v>0</v>
      </c>
      <c r="H281" s="61">
        <f t="shared" si="41"/>
        <v>0</v>
      </c>
      <c r="I281" s="61">
        <f t="shared" si="42"/>
        <v>0</v>
      </c>
      <c r="J281" s="65">
        <f t="shared" si="43"/>
        <v>0</v>
      </c>
      <c r="K281" s="67">
        <f t="shared" si="44"/>
        <v>0.0017361111094942316</v>
      </c>
      <c r="L281" s="68">
        <f t="shared" si="45"/>
        <v>0.001</v>
      </c>
      <c r="N281">
        <f t="shared" si="46"/>
        <v>3.99135446685879</v>
      </c>
      <c r="P281" s="14"/>
      <c r="Q281" s="14"/>
    </row>
    <row r="282" spans="1:17" ht="12.75">
      <c r="A282" s="76">
        <f t="shared" si="39"/>
        <v>272</v>
      </c>
      <c r="G282" s="61">
        <f t="shared" si="40"/>
        <v>0</v>
      </c>
      <c r="H282" s="61">
        <f t="shared" si="41"/>
        <v>0</v>
      </c>
      <c r="I282" s="61">
        <f t="shared" si="42"/>
        <v>0</v>
      </c>
      <c r="J282" s="65">
        <f t="shared" si="43"/>
        <v>0</v>
      </c>
      <c r="K282" s="67">
        <f t="shared" si="44"/>
        <v>0.0017361111094942316</v>
      </c>
      <c r="L282" s="68">
        <f t="shared" si="45"/>
        <v>0.001</v>
      </c>
      <c r="N282">
        <f t="shared" si="46"/>
        <v>3.99135446685879</v>
      </c>
      <c r="P282" s="14"/>
      <c r="Q282" s="14"/>
    </row>
    <row r="283" spans="1:17" ht="12.75">
      <c r="A283" s="76">
        <f t="shared" si="39"/>
        <v>273</v>
      </c>
      <c r="G283" s="61">
        <f t="shared" si="40"/>
        <v>0</v>
      </c>
      <c r="H283" s="61">
        <f t="shared" si="41"/>
        <v>0</v>
      </c>
      <c r="I283" s="61">
        <f t="shared" si="42"/>
        <v>0</v>
      </c>
      <c r="J283" s="65">
        <f t="shared" si="43"/>
        <v>0</v>
      </c>
      <c r="K283" s="67">
        <f t="shared" si="44"/>
        <v>0.0017361111094942316</v>
      </c>
      <c r="L283" s="68">
        <f t="shared" si="45"/>
        <v>0.001</v>
      </c>
      <c r="N283">
        <f t="shared" si="46"/>
        <v>3.99135446685879</v>
      </c>
      <c r="P283" s="14"/>
      <c r="Q283" s="14"/>
    </row>
    <row r="284" spans="1:17" ht="12.75">
      <c r="A284" s="76">
        <f t="shared" si="39"/>
        <v>274</v>
      </c>
      <c r="G284" s="61">
        <f t="shared" si="40"/>
        <v>0</v>
      </c>
      <c r="H284" s="61">
        <f t="shared" si="41"/>
        <v>0</v>
      </c>
      <c r="I284" s="61">
        <f t="shared" si="42"/>
        <v>0</v>
      </c>
      <c r="J284" s="65">
        <f t="shared" si="43"/>
        <v>0</v>
      </c>
      <c r="K284" s="67">
        <f t="shared" si="44"/>
        <v>0.0017361111094942316</v>
      </c>
      <c r="L284" s="68">
        <f t="shared" si="45"/>
        <v>0.001</v>
      </c>
      <c r="N284">
        <f t="shared" si="46"/>
        <v>3.99135446685879</v>
      </c>
      <c r="P284" s="14"/>
      <c r="Q284" s="14"/>
    </row>
    <row r="285" spans="1:17" ht="12.75">
      <c r="A285" s="76">
        <f t="shared" si="39"/>
        <v>275</v>
      </c>
      <c r="G285" s="61">
        <f t="shared" si="40"/>
        <v>0</v>
      </c>
      <c r="H285" s="61">
        <f t="shared" si="41"/>
        <v>0</v>
      </c>
      <c r="I285" s="61">
        <f t="shared" si="42"/>
        <v>0</v>
      </c>
      <c r="J285" s="65">
        <f t="shared" si="43"/>
        <v>0</v>
      </c>
      <c r="K285" s="67">
        <f t="shared" si="44"/>
        <v>0.0017361111094942316</v>
      </c>
      <c r="L285" s="68">
        <f t="shared" si="45"/>
        <v>0.001</v>
      </c>
      <c r="N285">
        <f t="shared" si="46"/>
        <v>3.99135446685879</v>
      </c>
      <c r="P285" s="14"/>
      <c r="Q285" s="14"/>
    </row>
    <row r="286" spans="1:17" ht="12.75">
      <c r="A286" s="76">
        <f t="shared" si="39"/>
        <v>276</v>
      </c>
      <c r="G286" s="61">
        <f t="shared" si="40"/>
        <v>0</v>
      </c>
      <c r="H286" s="61">
        <f t="shared" si="41"/>
        <v>0</v>
      </c>
      <c r="I286" s="61">
        <f t="shared" si="42"/>
        <v>0</v>
      </c>
      <c r="J286" s="65">
        <f t="shared" si="43"/>
        <v>0</v>
      </c>
      <c r="K286" s="67">
        <f t="shared" si="44"/>
        <v>0.0017361111094942316</v>
      </c>
      <c r="L286" s="68">
        <f t="shared" si="45"/>
        <v>0.001</v>
      </c>
      <c r="N286">
        <f t="shared" si="46"/>
        <v>3.99135446685879</v>
      </c>
      <c r="P286" s="14"/>
      <c r="Q286" s="14"/>
    </row>
    <row r="287" spans="1:17" ht="12.75">
      <c r="A287" s="76">
        <f t="shared" si="39"/>
        <v>277</v>
      </c>
      <c r="G287" s="61">
        <f t="shared" si="40"/>
        <v>0</v>
      </c>
      <c r="H287" s="61">
        <f t="shared" si="41"/>
        <v>0</v>
      </c>
      <c r="I287" s="61">
        <f t="shared" si="42"/>
        <v>0</v>
      </c>
      <c r="J287" s="65">
        <f t="shared" si="43"/>
        <v>0</v>
      </c>
      <c r="K287" s="67">
        <f t="shared" si="44"/>
        <v>0.0017361111094942316</v>
      </c>
      <c r="L287" s="68">
        <f t="shared" si="45"/>
        <v>0.001</v>
      </c>
      <c r="N287">
        <f t="shared" si="46"/>
        <v>3.99135446685879</v>
      </c>
      <c r="P287" s="14"/>
      <c r="Q287" s="14"/>
    </row>
    <row r="288" spans="1:17" ht="12.75">
      <c r="A288" s="76">
        <f t="shared" si="39"/>
        <v>278</v>
      </c>
      <c r="G288" s="61">
        <f t="shared" si="40"/>
        <v>0</v>
      </c>
      <c r="H288" s="61">
        <f t="shared" si="41"/>
        <v>0</v>
      </c>
      <c r="I288" s="61">
        <f t="shared" si="42"/>
        <v>0</v>
      </c>
      <c r="J288" s="65">
        <f t="shared" si="43"/>
        <v>0</v>
      </c>
      <c r="K288" s="67">
        <f t="shared" si="44"/>
        <v>0.0017361111094942316</v>
      </c>
      <c r="L288" s="68">
        <f t="shared" si="45"/>
        <v>0.001</v>
      </c>
      <c r="N288">
        <f t="shared" si="46"/>
        <v>3.99135446685879</v>
      </c>
      <c r="P288" s="14"/>
      <c r="Q288" s="14"/>
    </row>
    <row r="289" spans="1:17" ht="12.75">
      <c r="A289" s="76">
        <f t="shared" si="39"/>
        <v>279</v>
      </c>
      <c r="G289" s="61">
        <f t="shared" si="40"/>
        <v>0</v>
      </c>
      <c r="H289" s="61">
        <f t="shared" si="41"/>
        <v>0</v>
      </c>
      <c r="I289" s="61">
        <f t="shared" si="42"/>
        <v>0</v>
      </c>
      <c r="J289" s="65">
        <f t="shared" si="43"/>
        <v>0</v>
      </c>
      <c r="K289" s="67">
        <f t="shared" si="44"/>
        <v>0.0017361111094942316</v>
      </c>
      <c r="L289" s="68">
        <f t="shared" si="45"/>
        <v>0.001</v>
      </c>
      <c r="N289">
        <f t="shared" si="46"/>
        <v>3.99135446685879</v>
      </c>
      <c r="P289" s="14"/>
      <c r="Q289" s="14"/>
    </row>
    <row r="290" spans="1:17" ht="12.75">
      <c r="A290" s="76">
        <f t="shared" si="39"/>
        <v>280</v>
      </c>
      <c r="G290" s="61">
        <f t="shared" si="40"/>
        <v>0</v>
      </c>
      <c r="H290" s="61">
        <f t="shared" si="41"/>
        <v>0</v>
      </c>
      <c r="I290" s="61">
        <f t="shared" si="42"/>
        <v>0</v>
      </c>
      <c r="J290" s="65">
        <f t="shared" si="43"/>
        <v>0</v>
      </c>
      <c r="K290" s="67">
        <f t="shared" si="44"/>
        <v>0.0017361111094942316</v>
      </c>
      <c r="L290" s="68">
        <f t="shared" si="45"/>
        <v>0.001</v>
      </c>
      <c r="N290">
        <f t="shared" si="46"/>
        <v>3.99135446685879</v>
      </c>
      <c r="P290" s="14"/>
      <c r="Q290" s="14"/>
    </row>
    <row r="291" spans="1:14" ht="12.75">
      <c r="A291" s="76">
        <f t="shared" si="39"/>
        <v>281</v>
      </c>
      <c r="G291" s="61">
        <f t="shared" si="40"/>
        <v>0</v>
      </c>
      <c r="H291" s="61">
        <f t="shared" si="41"/>
        <v>0</v>
      </c>
      <c r="I291" s="61">
        <f t="shared" si="42"/>
        <v>0</v>
      </c>
      <c r="J291" s="65">
        <f t="shared" si="43"/>
        <v>0</v>
      </c>
      <c r="K291" s="67">
        <f t="shared" si="44"/>
        <v>0.0017361111094942316</v>
      </c>
      <c r="L291" s="68">
        <f t="shared" si="45"/>
        <v>0.001</v>
      </c>
      <c r="N291">
        <f t="shared" si="46"/>
        <v>3.99135446685879</v>
      </c>
    </row>
    <row r="292" spans="1:14" ht="12.75">
      <c r="A292" s="76">
        <f t="shared" si="39"/>
        <v>282</v>
      </c>
      <c r="G292" s="61">
        <f t="shared" si="40"/>
        <v>0</v>
      </c>
      <c r="H292" s="61">
        <f t="shared" si="41"/>
        <v>0</v>
      </c>
      <c r="I292" s="61">
        <f t="shared" si="42"/>
        <v>0</v>
      </c>
      <c r="J292" s="65">
        <f t="shared" si="43"/>
        <v>0</v>
      </c>
      <c r="K292" s="67">
        <f t="shared" si="44"/>
        <v>0.0017361111094942316</v>
      </c>
      <c r="L292" s="68">
        <f t="shared" si="45"/>
        <v>0.001</v>
      </c>
      <c r="N292">
        <f t="shared" si="46"/>
        <v>3.99135446685879</v>
      </c>
    </row>
    <row r="293" spans="1:14" ht="12.75">
      <c r="A293" s="76">
        <f t="shared" si="39"/>
        <v>283</v>
      </c>
      <c r="G293" s="61">
        <f t="shared" si="40"/>
        <v>0</v>
      </c>
      <c r="H293" s="61">
        <f t="shared" si="41"/>
        <v>0</v>
      </c>
      <c r="I293" s="61">
        <f t="shared" si="42"/>
        <v>0</v>
      </c>
      <c r="J293" s="65">
        <f t="shared" si="43"/>
        <v>0</v>
      </c>
      <c r="K293" s="67">
        <f t="shared" si="44"/>
        <v>0.0017361111094942316</v>
      </c>
      <c r="L293" s="68">
        <f t="shared" si="45"/>
        <v>0.001</v>
      </c>
      <c r="N293">
        <f t="shared" si="46"/>
        <v>3.99135446685879</v>
      </c>
    </row>
    <row r="294" spans="1:14" ht="12.75">
      <c r="A294" s="76">
        <f t="shared" si="39"/>
        <v>284</v>
      </c>
      <c r="G294" s="61">
        <f t="shared" si="40"/>
        <v>0</v>
      </c>
      <c r="H294" s="61">
        <f t="shared" si="41"/>
        <v>0</v>
      </c>
      <c r="I294" s="61">
        <f t="shared" si="42"/>
        <v>0</v>
      </c>
      <c r="J294" s="65">
        <f t="shared" si="43"/>
        <v>0</v>
      </c>
      <c r="K294" s="67">
        <f t="shared" si="44"/>
        <v>0.0017361111094942316</v>
      </c>
      <c r="L294" s="68">
        <f t="shared" si="45"/>
        <v>0.001</v>
      </c>
      <c r="N294">
        <f t="shared" si="46"/>
        <v>3.99135446685879</v>
      </c>
    </row>
    <row r="295" spans="1:14" ht="12.75">
      <c r="A295" s="76">
        <f t="shared" si="39"/>
        <v>285</v>
      </c>
      <c r="G295" s="61">
        <f t="shared" si="40"/>
        <v>0</v>
      </c>
      <c r="H295" s="61">
        <f t="shared" si="41"/>
        <v>0</v>
      </c>
      <c r="I295" s="61">
        <f t="shared" si="42"/>
        <v>0</v>
      </c>
      <c r="J295" s="65">
        <f t="shared" si="43"/>
        <v>0</v>
      </c>
      <c r="K295" s="67">
        <f t="shared" si="44"/>
        <v>0.0017361111094942316</v>
      </c>
      <c r="L295" s="68">
        <f t="shared" si="45"/>
        <v>0.001</v>
      </c>
      <c r="N295">
        <f t="shared" si="46"/>
        <v>3.99135446685879</v>
      </c>
    </row>
    <row r="296" spans="1:14" ht="12.75">
      <c r="A296" s="76">
        <f t="shared" si="39"/>
        <v>286</v>
      </c>
      <c r="G296" s="61">
        <f t="shared" si="40"/>
        <v>0</v>
      </c>
      <c r="H296" s="61">
        <f t="shared" si="41"/>
        <v>0</v>
      </c>
      <c r="I296" s="61">
        <f t="shared" si="42"/>
        <v>0</v>
      </c>
      <c r="J296" s="65">
        <f t="shared" si="43"/>
        <v>0</v>
      </c>
      <c r="K296" s="67">
        <f t="shared" si="44"/>
        <v>0.0017361111094942316</v>
      </c>
      <c r="L296" s="68">
        <f t="shared" si="45"/>
        <v>0.001</v>
      </c>
      <c r="N296">
        <f t="shared" si="46"/>
        <v>3.99135446685879</v>
      </c>
    </row>
    <row r="297" spans="1:14" ht="12.75">
      <c r="A297" s="76">
        <f t="shared" si="39"/>
        <v>287</v>
      </c>
      <c r="G297" s="61">
        <f t="shared" si="40"/>
        <v>0</v>
      </c>
      <c r="H297" s="61">
        <f t="shared" si="41"/>
        <v>0</v>
      </c>
      <c r="I297" s="61">
        <f t="shared" si="42"/>
        <v>0</v>
      </c>
      <c r="J297" s="65">
        <f t="shared" si="43"/>
        <v>0</v>
      </c>
      <c r="K297" s="67">
        <f t="shared" si="44"/>
        <v>0.0017361111094942316</v>
      </c>
      <c r="L297" s="68">
        <f t="shared" si="45"/>
        <v>0.001</v>
      </c>
      <c r="N297">
        <f t="shared" si="46"/>
        <v>3.99135446685879</v>
      </c>
    </row>
    <row r="298" spans="1:14" ht="12.75">
      <c r="A298" s="76">
        <f t="shared" si="39"/>
        <v>288</v>
      </c>
      <c r="G298" s="61">
        <f t="shared" si="40"/>
        <v>0</v>
      </c>
      <c r="H298" s="61">
        <f t="shared" si="41"/>
        <v>0</v>
      </c>
      <c r="I298" s="61">
        <f t="shared" si="42"/>
        <v>0</v>
      </c>
      <c r="J298" s="65">
        <f t="shared" si="43"/>
        <v>0</v>
      </c>
      <c r="K298" s="67">
        <f t="shared" si="44"/>
        <v>0.0017361111094942316</v>
      </c>
      <c r="L298" s="68">
        <f t="shared" si="45"/>
        <v>0.001</v>
      </c>
      <c r="N298">
        <f t="shared" si="46"/>
        <v>3.99135446685879</v>
      </c>
    </row>
    <row r="299" spans="1:14" ht="12.75">
      <c r="A299" s="76">
        <f t="shared" si="39"/>
        <v>289</v>
      </c>
      <c r="G299" s="61">
        <f t="shared" si="40"/>
        <v>0</v>
      </c>
      <c r="H299" s="61">
        <f t="shared" si="41"/>
        <v>0</v>
      </c>
      <c r="I299" s="61">
        <f t="shared" si="42"/>
        <v>0</v>
      </c>
      <c r="J299" s="65">
        <f t="shared" si="43"/>
        <v>0</v>
      </c>
      <c r="K299" s="67">
        <f t="shared" si="44"/>
        <v>0.0017361111094942316</v>
      </c>
      <c r="L299" s="68">
        <f t="shared" si="45"/>
        <v>0.001</v>
      </c>
      <c r="N299">
        <f t="shared" si="46"/>
        <v>3.99135446685879</v>
      </c>
    </row>
    <row r="300" spans="1:14" ht="12.75">
      <c r="A300" s="76">
        <f t="shared" si="39"/>
        <v>290</v>
      </c>
      <c r="G300" s="61">
        <f t="shared" si="40"/>
        <v>0</v>
      </c>
      <c r="H300" s="61">
        <f t="shared" si="41"/>
        <v>0</v>
      </c>
      <c r="I300" s="61">
        <f t="shared" si="42"/>
        <v>0</v>
      </c>
      <c r="J300" s="65">
        <f t="shared" si="43"/>
        <v>0</v>
      </c>
      <c r="K300" s="67">
        <f t="shared" si="44"/>
        <v>0.0017361111094942316</v>
      </c>
      <c r="L300" s="68">
        <f t="shared" si="45"/>
        <v>0.001</v>
      </c>
      <c r="N300">
        <f t="shared" si="46"/>
        <v>3.99135446685879</v>
      </c>
    </row>
    <row r="301" spans="1:14" ht="12.75">
      <c r="A301" s="76">
        <f t="shared" si="39"/>
        <v>291</v>
      </c>
      <c r="G301" s="61">
        <f t="shared" si="40"/>
        <v>0</v>
      </c>
      <c r="H301" s="61">
        <f t="shared" si="41"/>
        <v>0</v>
      </c>
      <c r="I301" s="61">
        <f t="shared" si="42"/>
        <v>0</v>
      </c>
      <c r="J301" s="65">
        <f t="shared" si="43"/>
        <v>0</v>
      </c>
      <c r="K301" s="67">
        <f t="shared" si="44"/>
        <v>0.0017361111094942316</v>
      </c>
      <c r="L301" s="68">
        <f t="shared" si="45"/>
        <v>0.001</v>
      </c>
      <c r="N301">
        <f t="shared" si="46"/>
        <v>3.99135446685879</v>
      </c>
    </row>
    <row r="302" spans="1:14" ht="12.75">
      <c r="A302" s="76">
        <f t="shared" si="39"/>
        <v>292</v>
      </c>
      <c r="G302" s="61">
        <f t="shared" si="40"/>
        <v>0</v>
      </c>
      <c r="H302" s="61">
        <f t="shared" si="41"/>
        <v>0</v>
      </c>
      <c r="I302" s="61">
        <f t="shared" si="42"/>
        <v>0</v>
      </c>
      <c r="J302" s="65">
        <f t="shared" si="43"/>
        <v>0</v>
      </c>
      <c r="K302" s="67">
        <f t="shared" si="44"/>
        <v>0.0017361111094942316</v>
      </c>
      <c r="L302" s="68">
        <f t="shared" si="45"/>
        <v>0.001</v>
      </c>
      <c r="N302">
        <f t="shared" si="46"/>
        <v>3.99135446685879</v>
      </c>
    </row>
    <row r="303" spans="1:14" ht="12.75">
      <c r="A303" s="76">
        <f t="shared" si="39"/>
        <v>293</v>
      </c>
      <c r="G303" s="61">
        <f t="shared" si="40"/>
        <v>0</v>
      </c>
      <c r="H303" s="61">
        <f t="shared" si="41"/>
        <v>0</v>
      </c>
      <c r="I303" s="61">
        <f t="shared" si="42"/>
        <v>0</v>
      </c>
      <c r="J303" s="65">
        <f t="shared" si="43"/>
        <v>0</v>
      </c>
      <c r="K303" s="67">
        <f t="shared" si="44"/>
        <v>0.0017361111094942316</v>
      </c>
      <c r="L303" s="68">
        <f t="shared" si="45"/>
        <v>0.001</v>
      </c>
      <c r="N303">
        <f t="shared" si="46"/>
        <v>3.99135446685879</v>
      </c>
    </row>
    <row r="304" spans="1:14" ht="12.75">
      <c r="A304" s="76">
        <f t="shared" si="39"/>
        <v>294</v>
      </c>
      <c r="G304" s="61">
        <f t="shared" si="40"/>
        <v>0</v>
      </c>
      <c r="H304" s="61">
        <f t="shared" si="41"/>
        <v>0</v>
      </c>
      <c r="I304" s="61">
        <f t="shared" si="42"/>
        <v>0</v>
      </c>
      <c r="J304" s="65">
        <f t="shared" si="43"/>
        <v>0</v>
      </c>
      <c r="K304" s="67">
        <f t="shared" si="44"/>
        <v>0.0017361111094942316</v>
      </c>
      <c r="L304" s="68">
        <f t="shared" si="45"/>
        <v>0.001</v>
      </c>
      <c r="N304">
        <f t="shared" si="46"/>
        <v>3.99135446685879</v>
      </c>
    </row>
    <row r="305" spans="1:14" ht="12.75">
      <c r="A305" s="76">
        <f t="shared" si="39"/>
        <v>295</v>
      </c>
      <c r="G305" s="61">
        <f t="shared" si="40"/>
        <v>0</v>
      </c>
      <c r="H305" s="61">
        <f t="shared" si="41"/>
        <v>0</v>
      </c>
      <c r="I305" s="61">
        <f t="shared" si="42"/>
        <v>0</v>
      </c>
      <c r="J305" s="65">
        <f t="shared" si="43"/>
        <v>0</v>
      </c>
      <c r="K305" s="67">
        <f t="shared" si="44"/>
        <v>0.0017361111094942316</v>
      </c>
      <c r="L305" s="68">
        <f t="shared" si="45"/>
        <v>0.001</v>
      </c>
      <c r="N305">
        <f t="shared" si="46"/>
        <v>3.99135446685879</v>
      </c>
    </row>
    <row r="306" spans="1:14" ht="12.75">
      <c r="A306" s="76">
        <f t="shared" si="39"/>
        <v>296</v>
      </c>
      <c r="G306" s="61">
        <f t="shared" si="40"/>
        <v>0</v>
      </c>
      <c r="H306" s="61">
        <f t="shared" si="41"/>
        <v>0</v>
      </c>
      <c r="I306" s="61">
        <f t="shared" si="42"/>
        <v>0</v>
      </c>
      <c r="J306" s="65">
        <f t="shared" si="43"/>
        <v>0</v>
      </c>
      <c r="K306" s="67">
        <f t="shared" si="44"/>
        <v>0.0017361111094942316</v>
      </c>
      <c r="L306" s="68">
        <f t="shared" si="45"/>
        <v>0.001</v>
      </c>
      <c r="N306">
        <f t="shared" si="46"/>
        <v>3.99135446685879</v>
      </c>
    </row>
    <row r="307" spans="1:14" ht="12.75">
      <c r="A307" s="76">
        <f t="shared" si="39"/>
        <v>297</v>
      </c>
      <c r="G307" s="61">
        <f t="shared" si="40"/>
        <v>0</v>
      </c>
      <c r="H307" s="61">
        <f t="shared" si="41"/>
        <v>0</v>
      </c>
      <c r="I307" s="61">
        <f t="shared" si="42"/>
        <v>0</v>
      </c>
      <c r="J307" s="65">
        <f t="shared" si="43"/>
        <v>0</v>
      </c>
      <c r="K307" s="67">
        <f t="shared" si="44"/>
        <v>0.0017361111094942316</v>
      </c>
      <c r="L307" s="68">
        <f t="shared" si="45"/>
        <v>0.001</v>
      </c>
      <c r="N307">
        <f t="shared" si="46"/>
        <v>3.99135446685879</v>
      </c>
    </row>
    <row r="308" spans="1:14" ht="12.75">
      <c r="A308" s="76">
        <f t="shared" si="39"/>
        <v>298</v>
      </c>
      <c r="G308" s="61">
        <f t="shared" si="40"/>
        <v>0</v>
      </c>
      <c r="H308" s="61">
        <f t="shared" si="41"/>
        <v>0</v>
      </c>
      <c r="I308" s="61">
        <f t="shared" si="42"/>
        <v>0</v>
      </c>
      <c r="J308" s="65">
        <f t="shared" si="43"/>
        <v>0</v>
      </c>
      <c r="K308" s="67">
        <f t="shared" si="44"/>
        <v>0.0017361111094942316</v>
      </c>
      <c r="L308" s="68">
        <f t="shared" si="45"/>
        <v>0.001</v>
      </c>
      <c r="N308">
        <f t="shared" si="46"/>
        <v>3.99135446685879</v>
      </c>
    </row>
    <row r="309" spans="1:14" ht="12.75">
      <c r="A309" s="76">
        <f t="shared" si="39"/>
        <v>299</v>
      </c>
      <c r="G309" s="61">
        <f t="shared" si="40"/>
        <v>0</v>
      </c>
      <c r="H309" s="61">
        <f t="shared" si="41"/>
        <v>0</v>
      </c>
      <c r="I309" s="61">
        <f t="shared" si="42"/>
        <v>0</v>
      </c>
      <c r="J309" s="65">
        <f t="shared" si="43"/>
        <v>0</v>
      </c>
      <c r="K309" s="67">
        <f t="shared" si="44"/>
        <v>0.0017361111094942316</v>
      </c>
      <c r="L309" s="68">
        <f t="shared" si="45"/>
        <v>0.001</v>
      </c>
      <c r="N309">
        <f t="shared" si="46"/>
        <v>3.99135446685879</v>
      </c>
    </row>
    <row r="310" spans="1:14" ht="12.75">
      <c r="A310" s="76">
        <f t="shared" si="39"/>
        <v>300</v>
      </c>
      <c r="G310" s="61">
        <f t="shared" si="40"/>
        <v>0</v>
      </c>
      <c r="H310" s="61">
        <f t="shared" si="41"/>
        <v>0</v>
      </c>
      <c r="I310" s="61">
        <f t="shared" si="42"/>
        <v>0</v>
      </c>
      <c r="J310" s="65">
        <f t="shared" si="43"/>
        <v>0</v>
      </c>
      <c r="K310" s="67">
        <f t="shared" si="44"/>
        <v>0.0017361111094942316</v>
      </c>
      <c r="L310" s="68">
        <f t="shared" si="45"/>
        <v>0.001</v>
      </c>
      <c r="N310">
        <f t="shared" si="46"/>
        <v>3.99135446685879</v>
      </c>
    </row>
    <row r="311" spans="1:14" ht="12.75">
      <c r="A311" s="76">
        <f t="shared" si="39"/>
        <v>301</v>
      </c>
      <c r="G311" s="61">
        <f t="shared" si="40"/>
        <v>0</v>
      </c>
      <c r="H311" s="61">
        <f t="shared" si="41"/>
        <v>0</v>
      </c>
      <c r="I311" s="61">
        <f t="shared" si="42"/>
        <v>0</v>
      </c>
      <c r="J311" s="65">
        <f t="shared" si="43"/>
        <v>0</v>
      </c>
      <c r="K311" s="67">
        <f t="shared" si="44"/>
        <v>0.0017361111094942316</v>
      </c>
      <c r="L311" s="68">
        <f t="shared" si="45"/>
        <v>0.001</v>
      </c>
      <c r="N311">
        <f t="shared" si="46"/>
        <v>3.99135446685879</v>
      </c>
    </row>
    <row r="312" spans="1:14" ht="12.75">
      <c r="A312" s="76">
        <f t="shared" si="39"/>
        <v>302</v>
      </c>
      <c r="G312" s="61">
        <f t="shared" si="40"/>
        <v>0</v>
      </c>
      <c r="H312" s="61">
        <f t="shared" si="41"/>
        <v>0</v>
      </c>
      <c r="I312" s="61">
        <f t="shared" si="42"/>
        <v>0</v>
      </c>
      <c r="J312" s="65">
        <f t="shared" si="43"/>
        <v>0</v>
      </c>
      <c r="K312" s="67">
        <f t="shared" si="44"/>
        <v>0.0017361111094942316</v>
      </c>
      <c r="L312" s="68">
        <f t="shared" si="45"/>
        <v>0.001</v>
      </c>
      <c r="N312">
        <f t="shared" si="46"/>
        <v>3.99135446685879</v>
      </c>
    </row>
    <row r="313" spans="1:14" ht="12.75">
      <c r="A313" s="76">
        <f t="shared" si="39"/>
        <v>303</v>
      </c>
      <c r="G313" s="61">
        <f t="shared" si="40"/>
        <v>0</v>
      </c>
      <c r="H313" s="61">
        <f t="shared" si="41"/>
        <v>0</v>
      </c>
      <c r="I313" s="61">
        <f t="shared" si="42"/>
        <v>0</v>
      </c>
      <c r="J313" s="65">
        <f t="shared" si="43"/>
        <v>0</v>
      </c>
      <c r="K313" s="67">
        <f t="shared" si="44"/>
        <v>0.0017361111094942316</v>
      </c>
      <c r="L313" s="68">
        <f t="shared" si="45"/>
        <v>0.001</v>
      </c>
      <c r="N313">
        <f t="shared" si="46"/>
        <v>3.99135446685879</v>
      </c>
    </row>
    <row r="314" spans="1:14" ht="12.75">
      <c r="A314" s="76">
        <f t="shared" si="39"/>
        <v>304</v>
      </c>
      <c r="G314" s="61">
        <f t="shared" si="40"/>
        <v>0</v>
      </c>
      <c r="H314" s="61">
        <f t="shared" si="41"/>
        <v>0</v>
      </c>
      <c r="I314" s="61">
        <f t="shared" si="42"/>
        <v>0</v>
      </c>
      <c r="J314" s="65">
        <f t="shared" si="43"/>
        <v>0</v>
      </c>
      <c r="K314" s="67">
        <f t="shared" si="44"/>
        <v>0.0017361111094942316</v>
      </c>
      <c r="L314" s="68">
        <f t="shared" si="45"/>
        <v>0.001</v>
      </c>
      <c r="N314">
        <f t="shared" si="46"/>
        <v>3.99135446685879</v>
      </c>
    </row>
    <row r="315" spans="1:14" ht="12.75">
      <c r="A315" s="76">
        <f t="shared" si="39"/>
        <v>305</v>
      </c>
      <c r="G315" s="61">
        <f t="shared" si="40"/>
        <v>0</v>
      </c>
      <c r="H315" s="61">
        <f t="shared" si="41"/>
        <v>0</v>
      </c>
      <c r="I315" s="61">
        <f t="shared" si="42"/>
        <v>0</v>
      </c>
      <c r="J315" s="65">
        <f t="shared" si="43"/>
        <v>0</v>
      </c>
      <c r="K315" s="67">
        <f t="shared" si="44"/>
        <v>0.0017361111094942316</v>
      </c>
      <c r="L315" s="68">
        <f t="shared" si="45"/>
        <v>0.001</v>
      </c>
      <c r="N315">
        <f t="shared" si="46"/>
        <v>3.99135446685879</v>
      </c>
    </row>
    <row r="316" spans="1:14" ht="12.75">
      <c r="A316" s="76">
        <f t="shared" si="39"/>
        <v>306</v>
      </c>
      <c r="G316" s="61">
        <f t="shared" si="40"/>
        <v>0</v>
      </c>
      <c r="H316" s="61">
        <f t="shared" si="41"/>
        <v>0</v>
      </c>
      <c r="I316" s="61">
        <f t="shared" si="42"/>
        <v>0</v>
      </c>
      <c r="J316" s="65">
        <f t="shared" si="43"/>
        <v>0</v>
      </c>
      <c r="K316" s="67">
        <f t="shared" si="44"/>
        <v>0.0017361111094942316</v>
      </c>
      <c r="L316" s="68">
        <f t="shared" si="45"/>
        <v>0.001</v>
      </c>
      <c r="N316">
        <f t="shared" si="46"/>
        <v>3.99135446685879</v>
      </c>
    </row>
    <row r="317" spans="1:14" ht="12.75">
      <c r="A317" s="76">
        <f t="shared" si="39"/>
        <v>307</v>
      </c>
      <c r="G317" s="61">
        <f t="shared" si="40"/>
        <v>0</v>
      </c>
      <c r="H317" s="61">
        <f t="shared" si="41"/>
        <v>0</v>
      </c>
      <c r="I317" s="61">
        <f t="shared" si="42"/>
        <v>0</v>
      </c>
      <c r="J317" s="65">
        <f t="shared" si="43"/>
        <v>0</v>
      </c>
      <c r="K317" s="67">
        <f t="shared" si="44"/>
        <v>0.0017361111094942316</v>
      </c>
      <c r="L317" s="68">
        <f t="shared" si="45"/>
        <v>0.001</v>
      </c>
      <c r="N317">
        <f t="shared" si="46"/>
        <v>3.99135446685879</v>
      </c>
    </row>
    <row r="318" spans="1:14" ht="12.75">
      <c r="A318" s="76">
        <f t="shared" si="39"/>
        <v>308</v>
      </c>
      <c r="G318" s="61">
        <f t="shared" si="40"/>
        <v>0</v>
      </c>
      <c r="H318" s="61">
        <f t="shared" si="41"/>
        <v>0</v>
      </c>
      <c r="I318" s="61">
        <f t="shared" si="42"/>
        <v>0</v>
      </c>
      <c r="J318" s="65">
        <f t="shared" si="43"/>
        <v>0</v>
      </c>
      <c r="K318" s="67">
        <f t="shared" si="44"/>
        <v>0.0017361111094942316</v>
      </c>
      <c r="L318" s="68">
        <f t="shared" si="45"/>
        <v>0.001</v>
      </c>
      <c r="N318">
        <f t="shared" si="46"/>
        <v>3.99135446685879</v>
      </c>
    </row>
    <row r="319" spans="1:14" ht="12.75">
      <c r="A319" s="76">
        <f t="shared" si="39"/>
        <v>309</v>
      </c>
      <c r="G319" s="61">
        <f t="shared" si="40"/>
        <v>0</v>
      </c>
      <c r="H319" s="61">
        <f t="shared" si="41"/>
        <v>0</v>
      </c>
      <c r="I319" s="61">
        <f t="shared" si="42"/>
        <v>0</v>
      </c>
      <c r="J319" s="65">
        <f t="shared" si="43"/>
        <v>0</v>
      </c>
      <c r="K319" s="67">
        <f t="shared" si="44"/>
        <v>0.0017361111094942316</v>
      </c>
      <c r="L319" s="68">
        <f t="shared" si="45"/>
        <v>0.001</v>
      </c>
      <c r="N319">
        <f t="shared" si="46"/>
        <v>3.99135446685879</v>
      </c>
    </row>
    <row r="320" spans="1:14" ht="12.75">
      <c r="A320" s="76">
        <f t="shared" si="39"/>
        <v>310</v>
      </c>
      <c r="G320" s="61">
        <f t="shared" si="40"/>
        <v>0</v>
      </c>
      <c r="H320" s="61">
        <f t="shared" si="41"/>
        <v>0</v>
      </c>
      <c r="I320" s="61">
        <f t="shared" si="42"/>
        <v>0</v>
      </c>
      <c r="J320" s="65">
        <f t="shared" si="43"/>
        <v>0</v>
      </c>
      <c r="K320" s="67">
        <f t="shared" si="44"/>
        <v>0.0017361111094942316</v>
      </c>
      <c r="L320" s="68">
        <f t="shared" si="45"/>
        <v>0.001</v>
      </c>
      <c r="N320">
        <f t="shared" si="46"/>
        <v>3.99135446685879</v>
      </c>
    </row>
    <row r="321" spans="1:14" ht="12.75">
      <c r="A321" s="76">
        <f t="shared" si="39"/>
        <v>311</v>
      </c>
      <c r="G321" s="61">
        <f t="shared" si="40"/>
        <v>0</v>
      </c>
      <c r="H321" s="61">
        <f t="shared" si="41"/>
        <v>0</v>
      </c>
      <c r="I321" s="61">
        <f t="shared" si="42"/>
        <v>0</v>
      </c>
      <c r="J321" s="65">
        <f t="shared" si="43"/>
        <v>0</v>
      </c>
      <c r="K321" s="67">
        <f t="shared" si="44"/>
        <v>0.0017361111094942316</v>
      </c>
      <c r="L321" s="68">
        <f t="shared" si="45"/>
        <v>0.001</v>
      </c>
      <c r="N321">
        <f t="shared" si="46"/>
        <v>3.99135446685879</v>
      </c>
    </row>
    <row r="322" spans="1:14" ht="12.75">
      <c r="A322" s="76">
        <f t="shared" si="39"/>
        <v>312</v>
      </c>
      <c r="G322" s="61">
        <f t="shared" si="40"/>
        <v>0</v>
      </c>
      <c r="H322" s="61">
        <f t="shared" si="41"/>
        <v>0</v>
      </c>
      <c r="I322" s="61">
        <f t="shared" si="42"/>
        <v>0</v>
      </c>
      <c r="J322" s="65">
        <f t="shared" si="43"/>
        <v>0</v>
      </c>
      <c r="K322" s="67">
        <f t="shared" si="44"/>
        <v>0.0017361111094942316</v>
      </c>
      <c r="L322" s="68">
        <f t="shared" si="45"/>
        <v>0.001</v>
      </c>
      <c r="N322">
        <f t="shared" si="46"/>
        <v>3.99135446685879</v>
      </c>
    </row>
    <row r="323" spans="1:14" ht="12.75">
      <c r="A323" s="76">
        <f t="shared" si="39"/>
        <v>313</v>
      </c>
      <c r="G323" s="61">
        <f t="shared" si="40"/>
        <v>0</v>
      </c>
      <c r="H323" s="61">
        <f t="shared" si="41"/>
        <v>0</v>
      </c>
      <c r="I323" s="61">
        <f t="shared" si="42"/>
        <v>0</v>
      </c>
      <c r="J323" s="65">
        <f t="shared" si="43"/>
        <v>0</v>
      </c>
      <c r="K323" s="67">
        <f t="shared" si="44"/>
        <v>0.0017361111094942316</v>
      </c>
      <c r="L323" s="68">
        <f t="shared" si="45"/>
        <v>0.001</v>
      </c>
      <c r="N323">
        <f t="shared" si="46"/>
        <v>3.99135446685879</v>
      </c>
    </row>
    <row r="324" spans="1:14" ht="12.75">
      <c r="A324" s="76">
        <f t="shared" si="39"/>
        <v>314</v>
      </c>
      <c r="G324" s="61">
        <f t="shared" si="40"/>
        <v>0</v>
      </c>
      <c r="H324" s="61">
        <f t="shared" si="41"/>
        <v>0</v>
      </c>
      <c r="I324" s="61">
        <f t="shared" si="42"/>
        <v>0</v>
      </c>
      <c r="J324" s="65">
        <f t="shared" si="43"/>
        <v>0</v>
      </c>
      <c r="K324" s="67">
        <f t="shared" si="44"/>
        <v>0.0017361111094942316</v>
      </c>
      <c r="L324" s="68">
        <f t="shared" si="45"/>
        <v>0.001</v>
      </c>
      <c r="N324">
        <f t="shared" si="46"/>
        <v>3.99135446685879</v>
      </c>
    </row>
    <row r="325" spans="1:14" ht="12.75">
      <c r="A325" s="76">
        <f t="shared" si="39"/>
        <v>315</v>
      </c>
      <c r="G325" s="61">
        <f t="shared" si="40"/>
        <v>0</v>
      </c>
      <c r="H325" s="61">
        <f t="shared" si="41"/>
        <v>0</v>
      </c>
      <c r="I325" s="61">
        <f t="shared" si="42"/>
        <v>0</v>
      </c>
      <c r="J325" s="65">
        <f t="shared" si="43"/>
        <v>0</v>
      </c>
      <c r="K325" s="67">
        <f t="shared" si="44"/>
        <v>0.0017361111094942316</v>
      </c>
      <c r="L325" s="68">
        <f t="shared" si="45"/>
        <v>0.001</v>
      </c>
      <c r="N325">
        <f t="shared" si="46"/>
        <v>3.99135446685879</v>
      </c>
    </row>
    <row r="326" spans="1:14" ht="12.75">
      <c r="A326" s="76">
        <f t="shared" si="39"/>
        <v>316</v>
      </c>
      <c r="G326" s="61">
        <f t="shared" si="40"/>
        <v>0</v>
      </c>
      <c r="H326" s="61">
        <f t="shared" si="41"/>
        <v>0</v>
      </c>
      <c r="I326" s="61">
        <f t="shared" si="42"/>
        <v>0</v>
      </c>
      <c r="J326" s="65">
        <f t="shared" si="43"/>
        <v>0</v>
      </c>
      <c r="K326" s="67">
        <f t="shared" si="44"/>
        <v>0.0017361111094942316</v>
      </c>
      <c r="L326" s="68">
        <f t="shared" si="45"/>
        <v>0.001</v>
      </c>
      <c r="N326">
        <f t="shared" si="46"/>
        <v>3.99135446685879</v>
      </c>
    </row>
    <row r="327" spans="1:14" ht="12.75">
      <c r="A327" s="76">
        <f t="shared" si="39"/>
        <v>317</v>
      </c>
      <c r="G327" s="61">
        <f t="shared" si="40"/>
        <v>0</v>
      </c>
      <c r="H327" s="61">
        <f t="shared" si="41"/>
        <v>0</v>
      </c>
      <c r="I327" s="61">
        <f t="shared" si="42"/>
        <v>0</v>
      </c>
      <c r="J327" s="65">
        <f t="shared" si="43"/>
        <v>0</v>
      </c>
      <c r="K327" s="67">
        <f t="shared" si="44"/>
        <v>0.0017361111094942316</v>
      </c>
      <c r="L327" s="68">
        <f t="shared" si="45"/>
        <v>0.001</v>
      </c>
      <c r="N327">
        <f t="shared" si="46"/>
        <v>3.99135446685879</v>
      </c>
    </row>
    <row r="328" spans="1:14" ht="12.75">
      <c r="A328" s="76">
        <f t="shared" si="39"/>
        <v>318</v>
      </c>
      <c r="G328" s="61">
        <f t="shared" si="40"/>
        <v>0</v>
      </c>
      <c r="H328" s="61">
        <f t="shared" si="41"/>
        <v>0</v>
      </c>
      <c r="I328" s="61">
        <f t="shared" si="42"/>
        <v>0</v>
      </c>
      <c r="J328" s="65">
        <f t="shared" si="43"/>
        <v>0</v>
      </c>
      <c r="K328" s="67">
        <f t="shared" si="44"/>
        <v>0.0017361111094942316</v>
      </c>
      <c r="L328" s="68">
        <f t="shared" si="45"/>
        <v>0.001</v>
      </c>
      <c r="N328">
        <f t="shared" si="46"/>
        <v>3.99135446685879</v>
      </c>
    </row>
    <row r="329" spans="1:14" ht="12.75">
      <c r="A329" s="76">
        <f t="shared" si="39"/>
        <v>319</v>
      </c>
      <c r="G329" s="61">
        <f t="shared" si="40"/>
        <v>0</v>
      </c>
      <c r="H329" s="61">
        <f t="shared" si="41"/>
        <v>0</v>
      </c>
      <c r="I329" s="61">
        <f t="shared" si="42"/>
        <v>0</v>
      </c>
      <c r="J329" s="65">
        <f t="shared" si="43"/>
        <v>0</v>
      </c>
      <c r="K329" s="67">
        <f t="shared" si="44"/>
        <v>0.0017361111094942316</v>
      </c>
      <c r="L329" s="68">
        <f t="shared" si="45"/>
        <v>0.001</v>
      </c>
      <c r="N329">
        <f t="shared" si="46"/>
        <v>3.99135446685879</v>
      </c>
    </row>
    <row r="330" spans="1:14" ht="12.75">
      <c r="A330" s="76">
        <f t="shared" si="39"/>
        <v>320</v>
      </c>
      <c r="G330" s="61">
        <f t="shared" si="40"/>
        <v>0</v>
      </c>
      <c r="H330" s="61">
        <f t="shared" si="41"/>
        <v>0</v>
      </c>
      <c r="I330" s="61">
        <f t="shared" si="42"/>
        <v>0</v>
      </c>
      <c r="J330" s="65">
        <f t="shared" si="43"/>
        <v>0</v>
      </c>
      <c r="K330" s="67">
        <f t="shared" si="44"/>
        <v>0.0017361111094942316</v>
      </c>
      <c r="L330" s="68">
        <f t="shared" si="45"/>
        <v>0.001</v>
      </c>
      <c r="N330">
        <f t="shared" si="46"/>
        <v>3.99135446685879</v>
      </c>
    </row>
    <row r="331" spans="1:14" ht="12.75">
      <c r="A331" s="76">
        <f t="shared" si="39"/>
        <v>321</v>
      </c>
      <c r="G331" s="61">
        <f t="shared" si="40"/>
        <v>0</v>
      </c>
      <c r="H331" s="61">
        <f t="shared" si="41"/>
        <v>0</v>
      </c>
      <c r="I331" s="61">
        <f t="shared" si="42"/>
        <v>0</v>
      </c>
      <c r="J331" s="65">
        <f t="shared" si="43"/>
        <v>0</v>
      </c>
      <c r="K331" s="67">
        <f t="shared" si="44"/>
        <v>0.0017361111094942316</v>
      </c>
      <c r="L331" s="68">
        <f t="shared" si="45"/>
        <v>0.001</v>
      </c>
      <c r="N331">
        <f t="shared" si="46"/>
        <v>3.99135446685879</v>
      </c>
    </row>
    <row r="332" spans="1:14" ht="12.75">
      <c r="A332" s="76">
        <f t="shared" si="39"/>
        <v>322</v>
      </c>
      <c r="G332" s="61">
        <f t="shared" si="40"/>
        <v>0</v>
      </c>
      <c r="H332" s="61">
        <f t="shared" si="41"/>
        <v>0</v>
      </c>
      <c r="I332" s="61">
        <f t="shared" si="42"/>
        <v>0</v>
      </c>
      <c r="J332" s="65">
        <f t="shared" si="43"/>
        <v>0</v>
      </c>
      <c r="K332" s="67">
        <f t="shared" si="44"/>
        <v>0.0017361111094942316</v>
      </c>
      <c r="L332" s="68">
        <f t="shared" si="45"/>
        <v>0.001</v>
      </c>
      <c r="N332">
        <f t="shared" si="46"/>
        <v>3.99135446685879</v>
      </c>
    </row>
    <row r="333" spans="1:14" ht="12.75">
      <c r="A333" s="76">
        <f aca="true" t="shared" si="47" ref="A333:A396">A332+1</f>
        <v>323</v>
      </c>
      <c r="G333" s="61">
        <f t="shared" si="40"/>
        <v>0</v>
      </c>
      <c r="H333" s="61">
        <f t="shared" si="41"/>
        <v>0</v>
      </c>
      <c r="I333" s="61">
        <f t="shared" si="42"/>
        <v>0</v>
      </c>
      <c r="J333" s="65">
        <f t="shared" si="43"/>
        <v>0</v>
      </c>
      <c r="K333" s="67">
        <f t="shared" si="44"/>
        <v>0.0017361111094942316</v>
      </c>
      <c r="L333" s="68">
        <f t="shared" si="45"/>
        <v>0.001</v>
      </c>
      <c r="N333">
        <f t="shared" si="46"/>
        <v>3.99135446685879</v>
      </c>
    </row>
    <row r="334" spans="1:14" ht="12.75">
      <c r="A334" s="76">
        <f t="shared" si="47"/>
        <v>324</v>
      </c>
      <c r="G334" s="61">
        <f t="shared" si="40"/>
        <v>0</v>
      </c>
      <c r="H334" s="61">
        <f t="shared" si="41"/>
        <v>0</v>
      </c>
      <c r="I334" s="61">
        <f t="shared" si="42"/>
        <v>0</v>
      </c>
      <c r="J334" s="65">
        <f t="shared" si="43"/>
        <v>0</v>
      </c>
      <c r="K334" s="67">
        <f t="shared" si="44"/>
        <v>0.0017361111094942316</v>
      </c>
      <c r="L334" s="68">
        <f t="shared" si="45"/>
        <v>0.001</v>
      </c>
      <c r="N334">
        <f t="shared" si="46"/>
        <v>3.99135446685879</v>
      </c>
    </row>
    <row r="335" spans="1:14" ht="12.75">
      <c r="A335" s="76">
        <f t="shared" si="47"/>
        <v>325</v>
      </c>
      <c r="G335" s="61">
        <f t="shared" si="40"/>
        <v>0</v>
      </c>
      <c r="H335" s="61">
        <f t="shared" si="41"/>
        <v>0</v>
      </c>
      <c r="I335" s="61">
        <f t="shared" si="42"/>
        <v>0</v>
      </c>
      <c r="J335" s="65">
        <f t="shared" si="43"/>
        <v>0</v>
      </c>
      <c r="K335" s="67">
        <f t="shared" si="44"/>
        <v>0.0017361111094942316</v>
      </c>
      <c r="L335" s="68">
        <f t="shared" si="45"/>
        <v>0.001</v>
      </c>
      <c r="N335">
        <f t="shared" si="46"/>
        <v>3.99135446685879</v>
      </c>
    </row>
    <row r="336" spans="1:14" ht="12.75">
      <c r="A336" s="76">
        <f t="shared" si="47"/>
        <v>326</v>
      </c>
      <c r="G336" s="61">
        <f t="shared" si="40"/>
        <v>0</v>
      </c>
      <c r="H336" s="61">
        <f t="shared" si="41"/>
        <v>0</v>
      </c>
      <c r="I336" s="61">
        <f t="shared" si="42"/>
        <v>0</v>
      </c>
      <c r="J336" s="65">
        <f t="shared" si="43"/>
        <v>0</v>
      </c>
      <c r="K336" s="67">
        <f t="shared" si="44"/>
        <v>0.0017361111094942316</v>
      </c>
      <c r="L336" s="68">
        <f t="shared" si="45"/>
        <v>0.001</v>
      </c>
      <c r="N336">
        <f t="shared" si="46"/>
        <v>3.99135446685879</v>
      </c>
    </row>
    <row r="337" spans="1:14" ht="12.75">
      <c r="A337" s="76">
        <f t="shared" si="47"/>
        <v>327</v>
      </c>
      <c r="G337" s="61">
        <f t="shared" si="40"/>
        <v>0</v>
      </c>
      <c r="H337" s="61">
        <f t="shared" si="41"/>
        <v>0</v>
      </c>
      <c r="I337" s="61">
        <f t="shared" si="42"/>
        <v>0</v>
      </c>
      <c r="J337" s="65">
        <f t="shared" si="43"/>
        <v>0</v>
      </c>
      <c r="K337" s="67">
        <f t="shared" si="44"/>
        <v>0.0017361111094942316</v>
      </c>
      <c r="L337" s="68">
        <f t="shared" si="45"/>
        <v>0.001</v>
      </c>
      <c r="N337">
        <f t="shared" si="46"/>
        <v>3.99135446685879</v>
      </c>
    </row>
    <row r="338" spans="1:14" ht="12.75">
      <c r="A338" s="76">
        <f t="shared" si="47"/>
        <v>328</v>
      </c>
      <c r="G338" s="61">
        <f t="shared" si="40"/>
        <v>0</v>
      </c>
      <c r="H338" s="61">
        <f t="shared" si="41"/>
        <v>0</v>
      </c>
      <c r="I338" s="61">
        <f t="shared" si="42"/>
        <v>0</v>
      </c>
      <c r="J338" s="65">
        <f t="shared" si="43"/>
        <v>0</v>
      </c>
      <c r="K338" s="67">
        <f t="shared" si="44"/>
        <v>0.0017361111094942316</v>
      </c>
      <c r="L338" s="68">
        <f t="shared" si="45"/>
        <v>0.001</v>
      </c>
      <c r="N338">
        <f t="shared" si="46"/>
        <v>3.99135446685879</v>
      </c>
    </row>
    <row r="339" spans="1:14" ht="12.75">
      <c r="A339" s="76">
        <f t="shared" si="47"/>
        <v>329</v>
      </c>
      <c r="G339" s="61">
        <f t="shared" si="40"/>
        <v>0</v>
      </c>
      <c r="H339" s="61">
        <f t="shared" si="41"/>
        <v>0</v>
      </c>
      <c r="I339" s="61">
        <f t="shared" si="42"/>
        <v>0</v>
      </c>
      <c r="J339" s="65">
        <f t="shared" si="43"/>
        <v>0</v>
      </c>
      <c r="K339" s="67">
        <f t="shared" si="44"/>
        <v>0.0017361111094942316</v>
      </c>
      <c r="L339" s="68">
        <f t="shared" si="45"/>
        <v>0.001</v>
      </c>
      <c r="N339">
        <f t="shared" si="46"/>
        <v>3.99135446685879</v>
      </c>
    </row>
    <row r="340" spans="1:14" ht="12.75">
      <c r="A340" s="76">
        <f t="shared" si="47"/>
        <v>330</v>
      </c>
      <c r="G340" s="61">
        <f t="shared" si="40"/>
        <v>0</v>
      </c>
      <c r="H340" s="61">
        <f t="shared" si="41"/>
        <v>0</v>
      </c>
      <c r="I340" s="61">
        <f t="shared" si="42"/>
        <v>0</v>
      </c>
      <c r="J340" s="65">
        <f t="shared" si="43"/>
        <v>0</v>
      </c>
      <c r="K340" s="67">
        <f t="shared" si="44"/>
        <v>0.0017361111094942316</v>
      </c>
      <c r="L340" s="68">
        <f t="shared" si="45"/>
        <v>0.001</v>
      </c>
      <c r="N340">
        <f t="shared" si="46"/>
        <v>3.99135446685879</v>
      </c>
    </row>
    <row r="341" spans="1:14" ht="12.75">
      <c r="A341" s="76">
        <f t="shared" si="47"/>
        <v>331</v>
      </c>
      <c r="G341" s="61">
        <f aca="true" t="shared" si="48" ref="G341:G404">INT(B341/X$26)*X$25+MOD(B341,X$28)*X$27</f>
        <v>0</v>
      </c>
      <c r="H341" s="61">
        <f aca="true" t="shared" si="49" ref="H341:H404">INT(C341/Y$26)*Y$25+MOD(C341,Y$28)*Y$27</f>
        <v>0</v>
      </c>
      <c r="I341" s="61">
        <f aca="true" t="shared" si="50" ref="I341:I404">INT(D341/Z$26)*Z$25+MOD(D341,Z$28)*Z$27</f>
        <v>0</v>
      </c>
      <c r="J341" s="65">
        <f aca="true" t="shared" si="51" ref="J341:J404">SUM(G341:I341)</f>
        <v>0</v>
      </c>
      <c r="K341" s="67">
        <f aca="true" t="shared" si="52" ref="K341:K404">IF(ISNUMBER(E341),J341-$J$11+$K$9/86400,MAX($J$11:$J$2003)-$J$11)</f>
        <v>0.0017361111094942316</v>
      </c>
      <c r="L341" s="68">
        <f aca="true" t="shared" si="53" ref="L341:L404">IF(ISBLANK(E341),0.001,IF(N341&gt;0.001,N341,0.001))</f>
        <v>0.001</v>
      </c>
      <c r="N341">
        <f aca="true" t="shared" si="54" ref="N341:N404">(E341-$U$2)/$U$1</f>
        <v>3.99135446685879</v>
      </c>
    </row>
    <row r="342" spans="1:14" ht="12.75">
      <c r="A342" s="76">
        <f t="shared" si="47"/>
        <v>332</v>
      </c>
      <c r="G342" s="61">
        <f t="shared" si="48"/>
        <v>0</v>
      </c>
      <c r="H342" s="61">
        <f t="shared" si="49"/>
        <v>0</v>
      </c>
      <c r="I342" s="61">
        <f t="shared" si="50"/>
        <v>0</v>
      </c>
      <c r="J342" s="65">
        <f t="shared" si="51"/>
        <v>0</v>
      </c>
      <c r="K342" s="67">
        <f t="shared" si="52"/>
        <v>0.0017361111094942316</v>
      </c>
      <c r="L342" s="68">
        <f t="shared" si="53"/>
        <v>0.001</v>
      </c>
      <c r="N342">
        <f t="shared" si="54"/>
        <v>3.99135446685879</v>
      </c>
    </row>
    <row r="343" spans="1:14" ht="12.75">
      <c r="A343" s="76">
        <f t="shared" si="47"/>
        <v>333</v>
      </c>
      <c r="G343" s="61">
        <f t="shared" si="48"/>
        <v>0</v>
      </c>
      <c r="H343" s="61">
        <f t="shared" si="49"/>
        <v>0</v>
      </c>
      <c r="I343" s="61">
        <f t="shared" si="50"/>
        <v>0</v>
      </c>
      <c r="J343" s="65">
        <f t="shared" si="51"/>
        <v>0</v>
      </c>
      <c r="K343" s="67">
        <f t="shared" si="52"/>
        <v>0.0017361111094942316</v>
      </c>
      <c r="L343" s="68">
        <f t="shared" si="53"/>
        <v>0.001</v>
      </c>
      <c r="N343">
        <f t="shared" si="54"/>
        <v>3.99135446685879</v>
      </c>
    </row>
    <row r="344" spans="1:14" ht="12.75">
      <c r="A344" s="76">
        <f t="shared" si="47"/>
        <v>334</v>
      </c>
      <c r="G344" s="61">
        <f t="shared" si="48"/>
        <v>0</v>
      </c>
      <c r="H344" s="61">
        <f t="shared" si="49"/>
        <v>0</v>
      </c>
      <c r="I344" s="61">
        <f t="shared" si="50"/>
        <v>0</v>
      </c>
      <c r="J344" s="65">
        <f t="shared" si="51"/>
        <v>0</v>
      </c>
      <c r="K344" s="67">
        <f t="shared" si="52"/>
        <v>0.0017361111094942316</v>
      </c>
      <c r="L344" s="68">
        <f t="shared" si="53"/>
        <v>0.001</v>
      </c>
      <c r="N344">
        <f t="shared" si="54"/>
        <v>3.99135446685879</v>
      </c>
    </row>
    <row r="345" spans="1:14" ht="12.75">
      <c r="A345" s="76">
        <f t="shared" si="47"/>
        <v>335</v>
      </c>
      <c r="G345" s="61">
        <f t="shared" si="48"/>
        <v>0</v>
      </c>
      <c r="H345" s="61">
        <f t="shared" si="49"/>
        <v>0</v>
      </c>
      <c r="I345" s="61">
        <f t="shared" si="50"/>
        <v>0</v>
      </c>
      <c r="J345" s="65">
        <f t="shared" si="51"/>
        <v>0</v>
      </c>
      <c r="K345" s="67">
        <f t="shared" si="52"/>
        <v>0.0017361111094942316</v>
      </c>
      <c r="L345" s="68">
        <f t="shared" si="53"/>
        <v>0.001</v>
      </c>
      <c r="N345">
        <f t="shared" si="54"/>
        <v>3.99135446685879</v>
      </c>
    </row>
    <row r="346" spans="1:14" ht="12.75">
      <c r="A346" s="76">
        <f t="shared" si="47"/>
        <v>336</v>
      </c>
      <c r="G346" s="61">
        <f t="shared" si="48"/>
        <v>0</v>
      </c>
      <c r="H346" s="61">
        <f t="shared" si="49"/>
        <v>0</v>
      </c>
      <c r="I346" s="61">
        <f t="shared" si="50"/>
        <v>0</v>
      </c>
      <c r="J346" s="65">
        <f t="shared" si="51"/>
        <v>0</v>
      </c>
      <c r="K346" s="67">
        <f t="shared" si="52"/>
        <v>0.0017361111094942316</v>
      </c>
      <c r="L346" s="68">
        <f t="shared" si="53"/>
        <v>0.001</v>
      </c>
      <c r="N346">
        <f t="shared" si="54"/>
        <v>3.99135446685879</v>
      </c>
    </row>
    <row r="347" spans="1:14" ht="12.75">
      <c r="A347" s="76">
        <f t="shared" si="47"/>
        <v>337</v>
      </c>
      <c r="G347" s="61">
        <f t="shared" si="48"/>
        <v>0</v>
      </c>
      <c r="H347" s="61">
        <f t="shared" si="49"/>
        <v>0</v>
      </c>
      <c r="I347" s="61">
        <f t="shared" si="50"/>
        <v>0</v>
      </c>
      <c r="J347" s="65">
        <f t="shared" si="51"/>
        <v>0</v>
      </c>
      <c r="K347" s="67">
        <f t="shared" si="52"/>
        <v>0.0017361111094942316</v>
      </c>
      <c r="L347" s="68">
        <f t="shared" si="53"/>
        <v>0.001</v>
      </c>
      <c r="N347">
        <f t="shared" si="54"/>
        <v>3.99135446685879</v>
      </c>
    </row>
    <row r="348" spans="1:14" ht="12.75">
      <c r="A348" s="76">
        <f t="shared" si="47"/>
        <v>338</v>
      </c>
      <c r="G348" s="61">
        <f t="shared" si="48"/>
        <v>0</v>
      </c>
      <c r="H348" s="61">
        <f t="shared" si="49"/>
        <v>0</v>
      </c>
      <c r="I348" s="61">
        <f t="shared" si="50"/>
        <v>0</v>
      </c>
      <c r="J348" s="65">
        <f t="shared" si="51"/>
        <v>0</v>
      </c>
      <c r="K348" s="67">
        <f t="shared" si="52"/>
        <v>0.0017361111094942316</v>
      </c>
      <c r="L348" s="68">
        <f t="shared" si="53"/>
        <v>0.001</v>
      </c>
      <c r="N348">
        <f t="shared" si="54"/>
        <v>3.99135446685879</v>
      </c>
    </row>
    <row r="349" spans="1:14" ht="12.75">
      <c r="A349" s="76">
        <f t="shared" si="47"/>
        <v>339</v>
      </c>
      <c r="G349" s="61">
        <f t="shared" si="48"/>
        <v>0</v>
      </c>
      <c r="H349" s="61">
        <f t="shared" si="49"/>
        <v>0</v>
      </c>
      <c r="I349" s="61">
        <f t="shared" si="50"/>
        <v>0</v>
      </c>
      <c r="J349" s="65">
        <f t="shared" si="51"/>
        <v>0</v>
      </c>
      <c r="K349" s="67">
        <f t="shared" si="52"/>
        <v>0.0017361111094942316</v>
      </c>
      <c r="L349" s="68">
        <f t="shared" si="53"/>
        <v>0.001</v>
      </c>
      <c r="N349">
        <f t="shared" si="54"/>
        <v>3.99135446685879</v>
      </c>
    </row>
    <row r="350" spans="1:14" ht="12.75">
      <c r="A350" s="76">
        <f t="shared" si="47"/>
        <v>340</v>
      </c>
      <c r="G350" s="61">
        <f t="shared" si="48"/>
        <v>0</v>
      </c>
      <c r="H350" s="61">
        <f t="shared" si="49"/>
        <v>0</v>
      </c>
      <c r="I350" s="61">
        <f t="shared" si="50"/>
        <v>0</v>
      </c>
      <c r="J350" s="65">
        <f t="shared" si="51"/>
        <v>0</v>
      </c>
      <c r="K350" s="67">
        <f t="shared" si="52"/>
        <v>0.0017361111094942316</v>
      </c>
      <c r="L350" s="68">
        <f t="shared" si="53"/>
        <v>0.001</v>
      </c>
      <c r="N350">
        <f t="shared" si="54"/>
        <v>3.99135446685879</v>
      </c>
    </row>
    <row r="351" spans="1:14" ht="12.75">
      <c r="A351" s="76">
        <f t="shared" si="47"/>
        <v>341</v>
      </c>
      <c r="G351" s="61">
        <f t="shared" si="48"/>
        <v>0</v>
      </c>
      <c r="H351" s="61">
        <f t="shared" si="49"/>
        <v>0</v>
      </c>
      <c r="I351" s="61">
        <f t="shared" si="50"/>
        <v>0</v>
      </c>
      <c r="J351" s="65">
        <f t="shared" si="51"/>
        <v>0</v>
      </c>
      <c r="K351" s="67">
        <f t="shared" si="52"/>
        <v>0.0017361111094942316</v>
      </c>
      <c r="L351" s="68">
        <f t="shared" si="53"/>
        <v>0.001</v>
      </c>
      <c r="N351">
        <f t="shared" si="54"/>
        <v>3.99135446685879</v>
      </c>
    </row>
    <row r="352" spans="1:14" ht="12.75">
      <c r="A352" s="76">
        <f t="shared" si="47"/>
        <v>342</v>
      </c>
      <c r="G352" s="61">
        <f t="shared" si="48"/>
        <v>0</v>
      </c>
      <c r="H352" s="61">
        <f t="shared" si="49"/>
        <v>0</v>
      </c>
      <c r="I352" s="61">
        <f t="shared" si="50"/>
        <v>0</v>
      </c>
      <c r="J352" s="65">
        <f t="shared" si="51"/>
        <v>0</v>
      </c>
      <c r="K352" s="67">
        <f t="shared" si="52"/>
        <v>0.0017361111094942316</v>
      </c>
      <c r="L352" s="68">
        <f t="shared" si="53"/>
        <v>0.001</v>
      </c>
      <c r="N352">
        <f t="shared" si="54"/>
        <v>3.99135446685879</v>
      </c>
    </row>
    <row r="353" spans="1:14" ht="12.75">
      <c r="A353" s="76">
        <f t="shared" si="47"/>
        <v>343</v>
      </c>
      <c r="G353" s="61">
        <f t="shared" si="48"/>
        <v>0</v>
      </c>
      <c r="H353" s="61">
        <f t="shared" si="49"/>
        <v>0</v>
      </c>
      <c r="I353" s="61">
        <f t="shared" si="50"/>
        <v>0</v>
      </c>
      <c r="J353" s="65">
        <f t="shared" si="51"/>
        <v>0</v>
      </c>
      <c r="K353" s="67">
        <f t="shared" si="52"/>
        <v>0.0017361111094942316</v>
      </c>
      <c r="L353" s="68">
        <f t="shared" si="53"/>
        <v>0.001</v>
      </c>
      <c r="N353">
        <f t="shared" si="54"/>
        <v>3.99135446685879</v>
      </c>
    </row>
    <row r="354" spans="1:14" ht="12.75">
      <c r="A354" s="76">
        <f t="shared" si="47"/>
        <v>344</v>
      </c>
      <c r="G354" s="61">
        <f t="shared" si="48"/>
        <v>0</v>
      </c>
      <c r="H354" s="61">
        <f t="shared" si="49"/>
        <v>0</v>
      </c>
      <c r="I354" s="61">
        <f t="shared" si="50"/>
        <v>0</v>
      </c>
      <c r="J354" s="65">
        <f t="shared" si="51"/>
        <v>0</v>
      </c>
      <c r="K354" s="67">
        <f t="shared" si="52"/>
        <v>0.0017361111094942316</v>
      </c>
      <c r="L354" s="68">
        <f t="shared" si="53"/>
        <v>0.001</v>
      </c>
      <c r="N354">
        <f t="shared" si="54"/>
        <v>3.99135446685879</v>
      </c>
    </row>
    <row r="355" spans="1:14" ht="12.75">
      <c r="A355" s="76">
        <f t="shared" si="47"/>
        <v>345</v>
      </c>
      <c r="G355" s="61">
        <f t="shared" si="48"/>
        <v>0</v>
      </c>
      <c r="H355" s="61">
        <f t="shared" si="49"/>
        <v>0</v>
      </c>
      <c r="I355" s="61">
        <f t="shared" si="50"/>
        <v>0</v>
      </c>
      <c r="J355" s="65">
        <f t="shared" si="51"/>
        <v>0</v>
      </c>
      <c r="K355" s="67">
        <f t="shared" si="52"/>
        <v>0.0017361111094942316</v>
      </c>
      <c r="L355" s="68">
        <f t="shared" si="53"/>
        <v>0.001</v>
      </c>
      <c r="N355">
        <f t="shared" si="54"/>
        <v>3.99135446685879</v>
      </c>
    </row>
    <row r="356" spans="1:14" ht="12.75">
      <c r="A356" s="76">
        <f t="shared" si="47"/>
        <v>346</v>
      </c>
      <c r="G356" s="61">
        <f t="shared" si="48"/>
        <v>0</v>
      </c>
      <c r="H356" s="61">
        <f t="shared" si="49"/>
        <v>0</v>
      </c>
      <c r="I356" s="61">
        <f t="shared" si="50"/>
        <v>0</v>
      </c>
      <c r="J356" s="65">
        <f t="shared" si="51"/>
        <v>0</v>
      </c>
      <c r="K356" s="67">
        <f t="shared" si="52"/>
        <v>0.0017361111094942316</v>
      </c>
      <c r="L356" s="68">
        <f t="shared" si="53"/>
        <v>0.001</v>
      </c>
      <c r="N356">
        <f t="shared" si="54"/>
        <v>3.99135446685879</v>
      </c>
    </row>
    <row r="357" spans="1:14" ht="12.75">
      <c r="A357" s="76">
        <f t="shared" si="47"/>
        <v>347</v>
      </c>
      <c r="G357" s="61">
        <f t="shared" si="48"/>
        <v>0</v>
      </c>
      <c r="H357" s="61">
        <f t="shared" si="49"/>
        <v>0</v>
      </c>
      <c r="I357" s="61">
        <f t="shared" si="50"/>
        <v>0</v>
      </c>
      <c r="J357" s="65">
        <f t="shared" si="51"/>
        <v>0</v>
      </c>
      <c r="K357" s="67">
        <f t="shared" si="52"/>
        <v>0.0017361111094942316</v>
      </c>
      <c r="L357" s="68">
        <f t="shared" si="53"/>
        <v>0.001</v>
      </c>
      <c r="N357">
        <f t="shared" si="54"/>
        <v>3.99135446685879</v>
      </c>
    </row>
    <row r="358" spans="1:14" ht="12.75">
      <c r="A358" s="76">
        <f t="shared" si="47"/>
        <v>348</v>
      </c>
      <c r="G358" s="61">
        <f t="shared" si="48"/>
        <v>0</v>
      </c>
      <c r="H358" s="61">
        <f t="shared" si="49"/>
        <v>0</v>
      </c>
      <c r="I358" s="61">
        <f t="shared" si="50"/>
        <v>0</v>
      </c>
      <c r="J358" s="65">
        <f t="shared" si="51"/>
        <v>0</v>
      </c>
      <c r="K358" s="67">
        <f t="shared" si="52"/>
        <v>0.0017361111094942316</v>
      </c>
      <c r="L358" s="68">
        <f t="shared" si="53"/>
        <v>0.001</v>
      </c>
      <c r="N358">
        <f t="shared" si="54"/>
        <v>3.99135446685879</v>
      </c>
    </row>
    <row r="359" spans="1:14" ht="12.75">
      <c r="A359" s="76">
        <f t="shared" si="47"/>
        <v>349</v>
      </c>
      <c r="G359" s="61">
        <f t="shared" si="48"/>
        <v>0</v>
      </c>
      <c r="H359" s="61">
        <f t="shared" si="49"/>
        <v>0</v>
      </c>
      <c r="I359" s="61">
        <f t="shared" si="50"/>
        <v>0</v>
      </c>
      <c r="J359" s="65">
        <f t="shared" si="51"/>
        <v>0</v>
      </c>
      <c r="K359" s="67">
        <f t="shared" si="52"/>
        <v>0.0017361111094942316</v>
      </c>
      <c r="L359" s="68">
        <f t="shared" si="53"/>
        <v>0.001</v>
      </c>
      <c r="N359">
        <f t="shared" si="54"/>
        <v>3.99135446685879</v>
      </c>
    </row>
    <row r="360" spans="1:14" ht="12.75">
      <c r="A360" s="76">
        <f t="shared" si="47"/>
        <v>350</v>
      </c>
      <c r="G360" s="61">
        <f t="shared" si="48"/>
        <v>0</v>
      </c>
      <c r="H360" s="61">
        <f t="shared" si="49"/>
        <v>0</v>
      </c>
      <c r="I360" s="61">
        <f t="shared" si="50"/>
        <v>0</v>
      </c>
      <c r="J360" s="65">
        <f t="shared" si="51"/>
        <v>0</v>
      </c>
      <c r="K360" s="67">
        <f t="shared" si="52"/>
        <v>0.0017361111094942316</v>
      </c>
      <c r="L360" s="68">
        <f t="shared" si="53"/>
        <v>0.001</v>
      </c>
      <c r="N360">
        <f t="shared" si="54"/>
        <v>3.99135446685879</v>
      </c>
    </row>
    <row r="361" spans="1:14" ht="12.75">
      <c r="A361" s="76">
        <f t="shared" si="47"/>
        <v>351</v>
      </c>
      <c r="G361" s="61">
        <f t="shared" si="48"/>
        <v>0</v>
      </c>
      <c r="H361" s="61">
        <f t="shared" si="49"/>
        <v>0</v>
      </c>
      <c r="I361" s="61">
        <f t="shared" si="50"/>
        <v>0</v>
      </c>
      <c r="J361" s="65">
        <f t="shared" si="51"/>
        <v>0</v>
      </c>
      <c r="K361" s="67">
        <f t="shared" si="52"/>
        <v>0.0017361111094942316</v>
      </c>
      <c r="L361" s="68">
        <f t="shared" si="53"/>
        <v>0.001</v>
      </c>
      <c r="N361">
        <f t="shared" si="54"/>
        <v>3.99135446685879</v>
      </c>
    </row>
    <row r="362" spans="1:14" ht="12.75">
      <c r="A362" s="76">
        <f t="shared" si="47"/>
        <v>352</v>
      </c>
      <c r="G362" s="61">
        <f t="shared" si="48"/>
        <v>0</v>
      </c>
      <c r="H362" s="61">
        <f t="shared" si="49"/>
        <v>0</v>
      </c>
      <c r="I362" s="61">
        <f t="shared" si="50"/>
        <v>0</v>
      </c>
      <c r="J362" s="65">
        <f t="shared" si="51"/>
        <v>0</v>
      </c>
      <c r="K362" s="67">
        <f t="shared" si="52"/>
        <v>0.0017361111094942316</v>
      </c>
      <c r="L362" s="68">
        <f t="shared" si="53"/>
        <v>0.001</v>
      </c>
      <c r="N362">
        <f t="shared" si="54"/>
        <v>3.99135446685879</v>
      </c>
    </row>
    <row r="363" spans="1:14" ht="12.75">
      <c r="A363" s="76">
        <f t="shared" si="47"/>
        <v>353</v>
      </c>
      <c r="G363" s="61">
        <f t="shared" si="48"/>
        <v>0</v>
      </c>
      <c r="H363" s="61">
        <f t="shared" si="49"/>
        <v>0</v>
      </c>
      <c r="I363" s="61">
        <f t="shared" si="50"/>
        <v>0</v>
      </c>
      <c r="J363" s="65">
        <f t="shared" si="51"/>
        <v>0</v>
      </c>
      <c r="K363" s="67">
        <f t="shared" si="52"/>
        <v>0.0017361111094942316</v>
      </c>
      <c r="L363" s="68">
        <f t="shared" si="53"/>
        <v>0.001</v>
      </c>
      <c r="N363">
        <f t="shared" si="54"/>
        <v>3.99135446685879</v>
      </c>
    </row>
    <row r="364" spans="1:14" ht="12.75">
      <c r="A364" s="76">
        <f t="shared" si="47"/>
        <v>354</v>
      </c>
      <c r="G364" s="61">
        <f t="shared" si="48"/>
        <v>0</v>
      </c>
      <c r="H364" s="61">
        <f t="shared" si="49"/>
        <v>0</v>
      </c>
      <c r="I364" s="61">
        <f t="shared" si="50"/>
        <v>0</v>
      </c>
      <c r="J364" s="65">
        <f t="shared" si="51"/>
        <v>0</v>
      </c>
      <c r="K364" s="67">
        <f t="shared" si="52"/>
        <v>0.0017361111094942316</v>
      </c>
      <c r="L364" s="68">
        <f t="shared" si="53"/>
        <v>0.001</v>
      </c>
      <c r="N364">
        <f t="shared" si="54"/>
        <v>3.99135446685879</v>
      </c>
    </row>
    <row r="365" spans="1:14" ht="12.75">
      <c r="A365" s="76">
        <f t="shared" si="47"/>
        <v>355</v>
      </c>
      <c r="G365" s="61">
        <f t="shared" si="48"/>
        <v>0</v>
      </c>
      <c r="H365" s="61">
        <f t="shared" si="49"/>
        <v>0</v>
      </c>
      <c r="I365" s="61">
        <f t="shared" si="50"/>
        <v>0</v>
      </c>
      <c r="J365" s="65">
        <f t="shared" si="51"/>
        <v>0</v>
      </c>
      <c r="K365" s="67">
        <f t="shared" si="52"/>
        <v>0.0017361111094942316</v>
      </c>
      <c r="L365" s="68">
        <f t="shared" si="53"/>
        <v>0.001</v>
      </c>
      <c r="N365">
        <f t="shared" si="54"/>
        <v>3.99135446685879</v>
      </c>
    </row>
    <row r="366" spans="1:14" ht="12.75">
      <c r="A366" s="76">
        <f t="shared" si="47"/>
        <v>356</v>
      </c>
      <c r="G366" s="61">
        <f t="shared" si="48"/>
        <v>0</v>
      </c>
      <c r="H366" s="61">
        <f t="shared" si="49"/>
        <v>0</v>
      </c>
      <c r="I366" s="61">
        <f t="shared" si="50"/>
        <v>0</v>
      </c>
      <c r="J366" s="65">
        <f t="shared" si="51"/>
        <v>0</v>
      </c>
      <c r="K366" s="67">
        <f t="shared" si="52"/>
        <v>0.0017361111094942316</v>
      </c>
      <c r="L366" s="68">
        <f t="shared" si="53"/>
        <v>0.001</v>
      </c>
      <c r="N366">
        <f t="shared" si="54"/>
        <v>3.99135446685879</v>
      </c>
    </row>
    <row r="367" spans="1:14" ht="12.75">
      <c r="A367" s="76">
        <f t="shared" si="47"/>
        <v>357</v>
      </c>
      <c r="G367" s="61">
        <f t="shared" si="48"/>
        <v>0</v>
      </c>
      <c r="H367" s="61">
        <f t="shared" si="49"/>
        <v>0</v>
      </c>
      <c r="I367" s="61">
        <f t="shared" si="50"/>
        <v>0</v>
      </c>
      <c r="J367" s="65">
        <f t="shared" si="51"/>
        <v>0</v>
      </c>
      <c r="K367" s="67">
        <f t="shared" si="52"/>
        <v>0.0017361111094942316</v>
      </c>
      <c r="L367" s="68">
        <f t="shared" si="53"/>
        <v>0.001</v>
      </c>
      <c r="N367">
        <f t="shared" si="54"/>
        <v>3.99135446685879</v>
      </c>
    </row>
    <row r="368" spans="1:14" ht="12.75">
      <c r="A368" s="76">
        <f t="shared" si="47"/>
        <v>358</v>
      </c>
      <c r="G368" s="61">
        <f t="shared" si="48"/>
        <v>0</v>
      </c>
      <c r="H368" s="61">
        <f t="shared" si="49"/>
        <v>0</v>
      </c>
      <c r="I368" s="61">
        <f t="shared" si="50"/>
        <v>0</v>
      </c>
      <c r="J368" s="65">
        <f t="shared" si="51"/>
        <v>0</v>
      </c>
      <c r="K368" s="67">
        <f t="shared" si="52"/>
        <v>0.0017361111094942316</v>
      </c>
      <c r="L368" s="68">
        <f t="shared" si="53"/>
        <v>0.001</v>
      </c>
      <c r="N368">
        <f t="shared" si="54"/>
        <v>3.99135446685879</v>
      </c>
    </row>
    <row r="369" spans="1:14" ht="12.75">
      <c r="A369" s="76">
        <f t="shared" si="47"/>
        <v>359</v>
      </c>
      <c r="G369" s="61">
        <f t="shared" si="48"/>
        <v>0</v>
      </c>
      <c r="H369" s="61">
        <f t="shared" si="49"/>
        <v>0</v>
      </c>
      <c r="I369" s="61">
        <f t="shared" si="50"/>
        <v>0</v>
      </c>
      <c r="J369" s="65">
        <f t="shared" si="51"/>
        <v>0</v>
      </c>
      <c r="K369" s="67">
        <f t="shared" si="52"/>
        <v>0.0017361111094942316</v>
      </c>
      <c r="L369" s="68">
        <f t="shared" si="53"/>
        <v>0.001</v>
      </c>
      <c r="N369">
        <f t="shared" si="54"/>
        <v>3.99135446685879</v>
      </c>
    </row>
    <row r="370" spans="1:14" ht="12.75">
      <c r="A370" s="76">
        <f t="shared" si="47"/>
        <v>360</v>
      </c>
      <c r="G370" s="61">
        <f t="shared" si="48"/>
        <v>0</v>
      </c>
      <c r="H370" s="61">
        <f t="shared" si="49"/>
        <v>0</v>
      </c>
      <c r="I370" s="61">
        <f t="shared" si="50"/>
        <v>0</v>
      </c>
      <c r="J370" s="65">
        <f t="shared" si="51"/>
        <v>0</v>
      </c>
      <c r="K370" s="67">
        <f t="shared" si="52"/>
        <v>0.0017361111094942316</v>
      </c>
      <c r="L370" s="68">
        <f t="shared" si="53"/>
        <v>0.001</v>
      </c>
      <c r="N370">
        <f t="shared" si="54"/>
        <v>3.99135446685879</v>
      </c>
    </row>
    <row r="371" spans="1:14" ht="12.75">
      <c r="A371" s="76">
        <f t="shared" si="47"/>
        <v>361</v>
      </c>
      <c r="G371" s="61">
        <f t="shared" si="48"/>
        <v>0</v>
      </c>
      <c r="H371" s="61">
        <f t="shared" si="49"/>
        <v>0</v>
      </c>
      <c r="I371" s="61">
        <f t="shared" si="50"/>
        <v>0</v>
      </c>
      <c r="J371" s="65">
        <f t="shared" si="51"/>
        <v>0</v>
      </c>
      <c r="K371" s="67">
        <f t="shared" si="52"/>
        <v>0.0017361111094942316</v>
      </c>
      <c r="L371" s="68">
        <f t="shared" si="53"/>
        <v>0.001</v>
      </c>
      <c r="N371">
        <f t="shared" si="54"/>
        <v>3.99135446685879</v>
      </c>
    </row>
    <row r="372" spans="1:14" ht="12.75">
      <c r="A372" s="76">
        <f t="shared" si="47"/>
        <v>362</v>
      </c>
      <c r="G372" s="61">
        <f t="shared" si="48"/>
        <v>0</v>
      </c>
      <c r="H372" s="61">
        <f t="shared" si="49"/>
        <v>0</v>
      </c>
      <c r="I372" s="61">
        <f t="shared" si="50"/>
        <v>0</v>
      </c>
      <c r="J372" s="65">
        <f t="shared" si="51"/>
        <v>0</v>
      </c>
      <c r="K372" s="67">
        <f t="shared" si="52"/>
        <v>0.0017361111094942316</v>
      </c>
      <c r="L372" s="68">
        <f t="shared" si="53"/>
        <v>0.001</v>
      </c>
      <c r="N372">
        <f t="shared" si="54"/>
        <v>3.99135446685879</v>
      </c>
    </row>
    <row r="373" spans="1:14" ht="12.75">
      <c r="A373" s="76">
        <f t="shared" si="47"/>
        <v>363</v>
      </c>
      <c r="G373" s="61">
        <f t="shared" si="48"/>
        <v>0</v>
      </c>
      <c r="H373" s="61">
        <f t="shared" si="49"/>
        <v>0</v>
      </c>
      <c r="I373" s="61">
        <f t="shared" si="50"/>
        <v>0</v>
      </c>
      <c r="J373" s="65">
        <f t="shared" si="51"/>
        <v>0</v>
      </c>
      <c r="K373" s="67">
        <f t="shared" si="52"/>
        <v>0.0017361111094942316</v>
      </c>
      <c r="L373" s="68">
        <f t="shared" si="53"/>
        <v>0.001</v>
      </c>
      <c r="N373">
        <f t="shared" si="54"/>
        <v>3.99135446685879</v>
      </c>
    </row>
    <row r="374" spans="1:14" ht="12.75">
      <c r="A374" s="76">
        <f t="shared" si="47"/>
        <v>364</v>
      </c>
      <c r="G374" s="61">
        <f t="shared" si="48"/>
        <v>0</v>
      </c>
      <c r="H374" s="61">
        <f t="shared" si="49"/>
        <v>0</v>
      </c>
      <c r="I374" s="61">
        <f t="shared" si="50"/>
        <v>0</v>
      </c>
      <c r="J374" s="65">
        <f t="shared" si="51"/>
        <v>0</v>
      </c>
      <c r="K374" s="67">
        <f t="shared" si="52"/>
        <v>0.0017361111094942316</v>
      </c>
      <c r="L374" s="68">
        <f t="shared" si="53"/>
        <v>0.001</v>
      </c>
      <c r="N374">
        <f t="shared" si="54"/>
        <v>3.99135446685879</v>
      </c>
    </row>
    <row r="375" spans="1:14" ht="12.75">
      <c r="A375" s="76">
        <f t="shared" si="47"/>
        <v>365</v>
      </c>
      <c r="G375" s="61">
        <f t="shared" si="48"/>
        <v>0</v>
      </c>
      <c r="H375" s="61">
        <f t="shared" si="49"/>
        <v>0</v>
      </c>
      <c r="I375" s="61">
        <f t="shared" si="50"/>
        <v>0</v>
      </c>
      <c r="J375" s="65">
        <f t="shared" si="51"/>
        <v>0</v>
      </c>
      <c r="K375" s="67">
        <f t="shared" si="52"/>
        <v>0.0017361111094942316</v>
      </c>
      <c r="L375" s="68">
        <f t="shared" si="53"/>
        <v>0.001</v>
      </c>
      <c r="N375">
        <f t="shared" si="54"/>
        <v>3.99135446685879</v>
      </c>
    </row>
    <row r="376" spans="1:14" ht="12.75">
      <c r="A376" s="76">
        <f t="shared" si="47"/>
        <v>366</v>
      </c>
      <c r="G376" s="61">
        <f t="shared" si="48"/>
        <v>0</v>
      </c>
      <c r="H376" s="61">
        <f t="shared" si="49"/>
        <v>0</v>
      </c>
      <c r="I376" s="61">
        <f t="shared" si="50"/>
        <v>0</v>
      </c>
      <c r="J376" s="65">
        <f t="shared" si="51"/>
        <v>0</v>
      </c>
      <c r="K376" s="67">
        <f t="shared" si="52"/>
        <v>0.0017361111094942316</v>
      </c>
      <c r="L376" s="68">
        <f t="shared" si="53"/>
        <v>0.001</v>
      </c>
      <c r="N376">
        <f t="shared" si="54"/>
        <v>3.99135446685879</v>
      </c>
    </row>
    <row r="377" spans="1:14" ht="12.75">
      <c r="A377" s="76">
        <f t="shared" si="47"/>
        <v>367</v>
      </c>
      <c r="G377" s="61">
        <f t="shared" si="48"/>
        <v>0</v>
      </c>
      <c r="H377" s="61">
        <f t="shared" si="49"/>
        <v>0</v>
      </c>
      <c r="I377" s="61">
        <f t="shared" si="50"/>
        <v>0</v>
      </c>
      <c r="J377" s="65">
        <f t="shared" si="51"/>
        <v>0</v>
      </c>
      <c r="K377" s="67">
        <f t="shared" si="52"/>
        <v>0.0017361111094942316</v>
      </c>
      <c r="L377" s="68">
        <f t="shared" si="53"/>
        <v>0.001</v>
      </c>
      <c r="N377">
        <f t="shared" si="54"/>
        <v>3.99135446685879</v>
      </c>
    </row>
    <row r="378" spans="1:14" ht="12.75">
      <c r="A378" s="76">
        <f t="shared" si="47"/>
        <v>368</v>
      </c>
      <c r="G378" s="61">
        <f t="shared" si="48"/>
        <v>0</v>
      </c>
      <c r="H378" s="61">
        <f t="shared" si="49"/>
        <v>0</v>
      </c>
      <c r="I378" s="61">
        <f t="shared" si="50"/>
        <v>0</v>
      </c>
      <c r="J378" s="65">
        <f t="shared" si="51"/>
        <v>0</v>
      </c>
      <c r="K378" s="67">
        <f t="shared" si="52"/>
        <v>0.0017361111094942316</v>
      </c>
      <c r="L378" s="68">
        <f t="shared" si="53"/>
        <v>0.001</v>
      </c>
      <c r="N378">
        <f t="shared" si="54"/>
        <v>3.99135446685879</v>
      </c>
    </row>
    <row r="379" spans="1:14" ht="12.75">
      <c r="A379" s="76">
        <f t="shared" si="47"/>
        <v>369</v>
      </c>
      <c r="G379" s="61">
        <f t="shared" si="48"/>
        <v>0</v>
      </c>
      <c r="H379" s="61">
        <f t="shared" si="49"/>
        <v>0</v>
      </c>
      <c r="I379" s="61">
        <f t="shared" si="50"/>
        <v>0</v>
      </c>
      <c r="J379" s="65">
        <f t="shared" si="51"/>
        <v>0</v>
      </c>
      <c r="K379" s="67">
        <f t="shared" si="52"/>
        <v>0.0017361111094942316</v>
      </c>
      <c r="L379" s="68">
        <f t="shared" si="53"/>
        <v>0.001</v>
      </c>
      <c r="N379">
        <f t="shared" si="54"/>
        <v>3.99135446685879</v>
      </c>
    </row>
    <row r="380" spans="1:14" ht="12.75">
      <c r="A380" s="76">
        <f t="shared" si="47"/>
        <v>370</v>
      </c>
      <c r="G380" s="61">
        <f t="shared" si="48"/>
        <v>0</v>
      </c>
      <c r="H380" s="61">
        <f t="shared" si="49"/>
        <v>0</v>
      </c>
      <c r="I380" s="61">
        <f t="shared" si="50"/>
        <v>0</v>
      </c>
      <c r="J380" s="65">
        <f t="shared" si="51"/>
        <v>0</v>
      </c>
      <c r="K380" s="67">
        <f t="shared" si="52"/>
        <v>0.0017361111094942316</v>
      </c>
      <c r="L380" s="68">
        <f t="shared" si="53"/>
        <v>0.001</v>
      </c>
      <c r="N380">
        <f t="shared" si="54"/>
        <v>3.99135446685879</v>
      </c>
    </row>
    <row r="381" spans="1:14" ht="12.75">
      <c r="A381" s="76">
        <f t="shared" si="47"/>
        <v>371</v>
      </c>
      <c r="G381" s="61">
        <f t="shared" si="48"/>
        <v>0</v>
      </c>
      <c r="H381" s="61">
        <f t="shared" si="49"/>
        <v>0</v>
      </c>
      <c r="I381" s="61">
        <f t="shared" si="50"/>
        <v>0</v>
      </c>
      <c r="J381" s="65">
        <f t="shared" si="51"/>
        <v>0</v>
      </c>
      <c r="K381" s="67">
        <f t="shared" si="52"/>
        <v>0.0017361111094942316</v>
      </c>
      <c r="L381" s="68">
        <f t="shared" si="53"/>
        <v>0.001</v>
      </c>
      <c r="N381">
        <f t="shared" si="54"/>
        <v>3.99135446685879</v>
      </c>
    </row>
    <row r="382" spans="1:14" ht="12.75">
      <c r="A382" s="76">
        <f t="shared" si="47"/>
        <v>372</v>
      </c>
      <c r="G382" s="61">
        <f t="shared" si="48"/>
        <v>0</v>
      </c>
      <c r="H382" s="61">
        <f t="shared" si="49"/>
        <v>0</v>
      </c>
      <c r="I382" s="61">
        <f t="shared" si="50"/>
        <v>0</v>
      </c>
      <c r="J382" s="65">
        <f t="shared" si="51"/>
        <v>0</v>
      </c>
      <c r="K382" s="67">
        <f t="shared" si="52"/>
        <v>0.0017361111094942316</v>
      </c>
      <c r="L382" s="68">
        <f t="shared" si="53"/>
        <v>0.001</v>
      </c>
      <c r="N382">
        <f t="shared" si="54"/>
        <v>3.99135446685879</v>
      </c>
    </row>
    <row r="383" spans="1:14" ht="12.75">
      <c r="A383" s="76">
        <f t="shared" si="47"/>
        <v>373</v>
      </c>
      <c r="G383" s="61">
        <f t="shared" si="48"/>
        <v>0</v>
      </c>
      <c r="H383" s="61">
        <f t="shared" si="49"/>
        <v>0</v>
      </c>
      <c r="I383" s="61">
        <f t="shared" si="50"/>
        <v>0</v>
      </c>
      <c r="J383" s="65">
        <f t="shared" si="51"/>
        <v>0</v>
      </c>
      <c r="K383" s="67">
        <f t="shared" si="52"/>
        <v>0.0017361111094942316</v>
      </c>
      <c r="L383" s="68">
        <f t="shared" si="53"/>
        <v>0.001</v>
      </c>
      <c r="N383">
        <f t="shared" si="54"/>
        <v>3.99135446685879</v>
      </c>
    </row>
    <row r="384" spans="1:14" ht="12.75">
      <c r="A384" s="76">
        <f t="shared" si="47"/>
        <v>374</v>
      </c>
      <c r="G384" s="61">
        <f t="shared" si="48"/>
        <v>0</v>
      </c>
      <c r="H384" s="61">
        <f t="shared" si="49"/>
        <v>0</v>
      </c>
      <c r="I384" s="61">
        <f t="shared" si="50"/>
        <v>0</v>
      </c>
      <c r="J384" s="65">
        <f t="shared" si="51"/>
        <v>0</v>
      </c>
      <c r="K384" s="67">
        <f t="shared" si="52"/>
        <v>0.0017361111094942316</v>
      </c>
      <c r="L384" s="68">
        <f t="shared" si="53"/>
        <v>0.001</v>
      </c>
      <c r="N384">
        <f t="shared" si="54"/>
        <v>3.99135446685879</v>
      </c>
    </row>
    <row r="385" spans="1:14" ht="12.75">
      <c r="A385" s="76">
        <f t="shared" si="47"/>
        <v>375</v>
      </c>
      <c r="G385" s="61">
        <f t="shared" si="48"/>
        <v>0</v>
      </c>
      <c r="H385" s="61">
        <f t="shared" si="49"/>
        <v>0</v>
      </c>
      <c r="I385" s="61">
        <f t="shared" si="50"/>
        <v>0</v>
      </c>
      <c r="J385" s="65">
        <f t="shared" si="51"/>
        <v>0</v>
      </c>
      <c r="K385" s="67">
        <f t="shared" si="52"/>
        <v>0.0017361111094942316</v>
      </c>
      <c r="L385" s="68">
        <f t="shared" si="53"/>
        <v>0.001</v>
      </c>
      <c r="N385">
        <f t="shared" si="54"/>
        <v>3.99135446685879</v>
      </c>
    </row>
    <row r="386" spans="1:14" ht="12.75">
      <c r="A386" s="76">
        <f t="shared" si="47"/>
        <v>376</v>
      </c>
      <c r="G386" s="61">
        <f t="shared" si="48"/>
        <v>0</v>
      </c>
      <c r="H386" s="61">
        <f t="shared" si="49"/>
        <v>0</v>
      </c>
      <c r="I386" s="61">
        <f t="shared" si="50"/>
        <v>0</v>
      </c>
      <c r="J386" s="65">
        <f t="shared" si="51"/>
        <v>0</v>
      </c>
      <c r="K386" s="67">
        <f t="shared" si="52"/>
        <v>0.0017361111094942316</v>
      </c>
      <c r="L386" s="68">
        <f t="shared" si="53"/>
        <v>0.001</v>
      </c>
      <c r="N386">
        <f t="shared" si="54"/>
        <v>3.99135446685879</v>
      </c>
    </row>
    <row r="387" spans="1:14" ht="12.75">
      <c r="A387" s="76">
        <f t="shared" si="47"/>
        <v>377</v>
      </c>
      <c r="G387" s="61">
        <f t="shared" si="48"/>
        <v>0</v>
      </c>
      <c r="H387" s="61">
        <f t="shared" si="49"/>
        <v>0</v>
      </c>
      <c r="I387" s="61">
        <f t="shared" si="50"/>
        <v>0</v>
      </c>
      <c r="J387" s="65">
        <f t="shared" si="51"/>
        <v>0</v>
      </c>
      <c r="K387" s="67">
        <f t="shared" si="52"/>
        <v>0.0017361111094942316</v>
      </c>
      <c r="L387" s="68">
        <f t="shared" si="53"/>
        <v>0.001</v>
      </c>
      <c r="N387">
        <f t="shared" si="54"/>
        <v>3.99135446685879</v>
      </c>
    </row>
    <row r="388" spans="1:14" ht="12.75">
      <c r="A388" s="76">
        <f t="shared" si="47"/>
        <v>378</v>
      </c>
      <c r="G388" s="61">
        <f t="shared" si="48"/>
        <v>0</v>
      </c>
      <c r="H388" s="61">
        <f t="shared" si="49"/>
        <v>0</v>
      </c>
      <c r="I388" s="61">
        <f t="shared" si="50"/>
        <v>0</v>
      </c>
      <c r="J388" s="65">
        <f t="shared" si="51"/>
        <v>0</v>
      </c>
      <c r="K388" s="67">
        <f t="shared" si="52"/>
        <v>0.0017361111094942316</v>
      </c>
      <c r="L388" s="68">
        <f t="shared" si="53"/>
        <v>0.001</v>
      </c>
      <c r="N388">
        <f t="shared" si="54"/>
        <v>3.99135446685879</v>
      </c>
    </row>
    <row r="389" spans="1:14" ht="12.75">
      <c r="A389" s="76">
        <f t="shared" si="47"/>
        <v>379</v>
      </c>
      <c r="G389" s="61">
        <f t="shared" si="48"/>
        <v>0</v>
      </c>
      <c r="H389" s="61">
        <f t="shared" si="49"/>
        <v>0</v>
      </c>
      <c r="I389" s="61">
        <f t="shared" si="50"/>
        <v>0</v>
      </c>
      <c r="J389" s="65">
        <f t="shared" si="51"/>
        <v>0</v>
      </c>
      <c r="K389" s="67">
        <f t="shared" si="52"/>
        <v>0.0017361111094942316</v>
      </c>
      <c r="L389" s="68">
        <f t="shared" si="53"/>
        <v>0.001</v>
      </c>
      <c r="N389">
        <f t="shared" si="54"/>
        <v>3.99135446685879</v>
      </c>
    </row>
    <row r="390" spans="1:14" ht="12.75">
      <c r="A390" s="76">
        <f t="shared" si="47"/>
        <v>380</v>
      </c>
      <c r="G390" s="61">
        <f t="shared" si="48"/>
        <v>0</v>
      </c>
      <c r="H390" s="61">
        <f t="shared" si="49"/>
        <v>0</v>
      </c>
      <c r="I390" s="61">
        <f t="shared" si="50"/>
        <v>0</v>
      </c>
      <c r="J390" s="65">
        <f t="shared" si="51"/>
        <v>0</v>
      </c>
      <c r="K390" s="67">
        <f t="shared" si="52"/>
        <v>0.0017361111094942316</v>
      </c>
      <c r="L390" s="68">
        <f t="shared" si="53"/>
        <v>0.001</v>
      </c>
      <c r="N390">
        <f t="shared" si="54"/>
        <v>3.99135446685879</v>
      </c>
    </row>
    <row r="391" spans="1:14" ht="12.75">
      <c r="A391" s="76">
        <f t="shared" si="47"/>
        <v>381</v>
      </c>
      <c r="G391" s="61">
        <f t="shared" si="48"/>
        <v>0</v>
      </c>
      <c r="H391" s="61">
        <f t="shared" si="49"/>
        <v>0</v>
      </c>
      <c r="I391" s="61">
        <f t="shared" si="50"/>
        <v>0</v>
      </c>
      <c r="J391" s="65">
        <f t="shared" si="51"/>
        <v>0</v>
      </c>
      <c r="K391" s="67">
        <f t="shared" si="52"/>
        <v>0.0017361111094942316</v>
      </c>
      <c r="L391" s="68">
        <f t="shared" si="53"/>
        <v>0.001</v>
      </c>
      <c r="N391">
        <f t="shared" si="54"/>
        <v>3.99135446685879</v>
      </c>
    </row>
    <row r="392" spans="1:14" ht="12.75">
      <c r="A392" s="76">
        <f t="shared" si="47"/>
        <v>382</v>
      </c>
      <c r="G392" s="61">
        <f t="shared" si="48"/>
        <v>0</v>
      </c>
      <c r="H392" s="61">
        <f t="shared" si="49"/>
        <v>0</v>
      </c>
      <c r="I392" s="61">
        <f t="shared" si="50"/>
        <v>0</v>
      </c>
      <c r="J392" s="65">
        <f t="shared" si="51"/>
        <v>0</v>
      </c>
      <c r="K392" s="67">
        <f t="shared" si="52"/>
        <v>0.0017361111094942316</v>
      </c>
      <c r="L392" s="68">
        <f t="shared" si="53"/>
        <v>0.001</v>
      </c>
      <c r="N392">
        <f t="shared" si="54"/>
        <v>3.99135446685879</v>
      </c>
    </row>
    <row r="393" spans="1:14" ht="12.75">
      <c r="A393" s="76">
        <f t="shared" si="47"/>
        <v>383</v>
      </c>
      <c r="G393" s="61">
        <f t="shared" si="48"/>
        <v>0</v>
      </c>
      <c r="H393" s="61">
        <f t="shared" si="49"/>
        <v>0</v>
      </c>
      <c r="I393" s="61">
        <f t="shared" si="50"/>
        <v>0</v>
      </c>
      <c r="J393" s="65">
        <f t="shared" si="51"/>
        <v>0</v>
      </c>
      <c r="K393" s="67">
        <f t="shared" si="52"/>
        <v>0.0017361111094942316</v>
      </c>
      <c r="L393" s="68">
        <f t="shared" si="53"/>
        <v>0.001</v>
      </c>
      <c r="N393">
        <f t="shared" si="54"/>
        <v>3.99135446685879</v>
      </c>
    </row>
    <row r="394" spans="1:14" ht="12.75">
      <c r="A394" s="76">
        <f t="shared" si="47"/>
        <v>384</v>
      </c>
      <c r="G394" s="61">
        <f t="shared" si="48"/>
        <v>0</v>
      </c>
      <c r="H394" s="61">
        <f t="shared" si="49"/>
        <v>0</v>
      </c>
      <c r="I394" s="61">
        <f t="shared" si="50"/>
        <v>0</v>
      </c>
      <c r="J394" s="65">
        <f t="shared" si="51"/>
        <v>0</v>
      </c>
      <c r="K394" s="67">
        <f t="shared" si="52"/>
        <v>0.0017361111094942316</v>
      </c>
      <c r="L394" s="68">
        <f t="shared" si="53"/>
        <v>0.001</v>
      </c>
      <c r="N394">
        <f t="shared" si="54"/>
        <v>3.99135446685879</v>
      </c>
    </row>
    <row r="395" spans="1:14" ht="12.75">
      <c r="A395" s="76">
        <f t="shared" si="47"/>
        <v>385</v>
      </c>
      <c r="G395" s="61">
        <f t="shared" si="48"/>
        <v>0</v>
      </c>
      <c r="H395" s="61">
        <f t="shared" si="49"/>
        <v>0</v>
      </c>
      <c r="I395" s="61">
        <f t="shared" si="50"/>
        <v>0</v>
      </c>
      <c r="J395" s="65">
        <f t="shared" si="51"/>
        <v>0</v>
      </c>
      <c r="K395" s="67">
        <f t="shared" si="52"/>
        <v>0.0017361111094942316</v>
      </c>
      <c r="L395" s="68">
        <f t="shared" si="53"/>
        <v>0.001</v>
      </c>
      <c r="N395">
        <f t="shared" si="54"/>
        <v>3.99135446685879</v>
      </c>
    </row>
    <row r="396" spans="1:14" ht="12.75">
      <c r="A396" s="76">
        <f t="shared" si="47"/>
        <v>386</v>
      </c>
      <c r="G396" s="61">
        <f t="shared" si="48"/>
        <v>0</v>
      </c>
      <c r="H396" s="61">
        <f t="shared" si="49"/>
        <v>0</v>
      </c>
      <c r="I396" s="61">
        <f t="shared" si="50"/>
        <v>0</v>
      </c>
      <c r="J396" s="65">
        <f t="shared" si="51"/>
        <v>0</v>
      </c>
      <c r="K396" s="67">
        <f t="shared" si="52"/>
        <v>0.0017361111094942316</v>
      </c>
      <c r="L396" s="68">
        <f t="shared" si="53"/>
        <v>0.001</v>
      </c>
      <c r="N396">
        <f t="shared" si="54"/>
        <v>3.99135446685879</v>
      </c>
    </row>
    <row r="397" spans="1:14" ht="12.75">
      <c r="A397" s="76">
        <f aca="true" t="shared" si="55" ref="A397:A460">A396+1</f>
        <v>387</v>
      </c>
      <c r="G397" s="61">
        <f t="shared" si="48"/>
        <v>0</v>
      </c>
      <c r="H397" s="61">
        <f t="shared" si="49"/>
        <v>0</v>
      </c>
      <c r="I397" s="61">
        <f t="shared" si="50"/>
        <v>0</v>
      </c>
      <c r="J397" s="65">
        <f t="shared" si="51"/>
        <v>0</v>
      </c>
      <c r="K397" s="67">
        <f t="shared" si="52"/>
        <v>0.0017361111094942316</v>
      </c>
      <c r="L397" s="68">
        <f t="shared" si="53"/>
        <v>0.001</v>
      </c>
      <c r="N397">
        <f t="shared" si="54"/>
        <v>3.99135446685879</v>
      </c>
    </row>
    <row r="398" spans="1:14" ht="12.75">
      <c r="A398" s="76">
        <f t="shared" si="55"/>
        <v>388</v>
      </c>
      <c r="G398" s="61">
        <f t="shared" si="48"/>
        <v>0</v>
      </c>
      <c r="H398" s="61">
        <f t="shared" si="49"/>
        <v>0</v>
      </c>
      <c r="I398" s="61">
        <f t="shared" si="50"/>
        <v>0</v>
      </c>
      <c r="J398" s="65">
        <f t="shared" si="51"/>
        <v>0</v>
      </c>
      <c r="K398" s="67">
        <f t="shared" si="52"/>
        <v>0.0017361111094942316</v>
      </c>
      <c r="L398" s="68">
        <f t="shared" si="53"/>
        <v>0.001</v>
      </c>
      <c r="N398">
        <f t="shared" si="54"/>
        <v>3.99135446685879</v>
      </c>
    </row>
    <row r="399" spans="1:14" ht="12.75">
      <c r="A399" s="76">
        <f t="shared" si="55"/>
        <v>389</v>
      </c>
      <c r="G399" s="61">
        <f t="shared" si="48"/>
        <v>0</v>
      </c>
      <c r="H399" s="61">
        <f t="shared" si="49"/>
        <v>0</v>
      </c>
      <c r="I399" s="61">
        <f t="shared" si="50"/>
        <v>0</v>
      </c>
      <c r="J399" s="65">
        <f t="shared" si="51"/>
        <v>0</v>
      </c>
      <c r="K399" s="67">
        <f t="shared" si="52"/>
        <v>0.0017361111094942316</v>
      </c>
      <c r="L399" s="68">
        <f t="shared" si="53"/>
        <v>0.001</v>
      </c>
      <c r="N399">
        <f t="shared" si="54"/>
        <v>3.99135446685879</v>
      </c>
    </row>
    <row r="400" spans="1:14" ht="12.75">
      <c r="A400" s="76">
        <f t="shared" si="55"/>
        <v>390</v>
      </c>
      <c r="G400" s="61">
        <f t="shared" si="48"/>
        <v>0</v>
      </c>
      <c r="H400" s="61">
        <f t="shared" si="49"/>
        <v>0</v>
      </c>
      <c r="I400" s="61">
        <f t="shared" si="50"/>
        <v>0</v>
      </c>
      <c r="J400" s="65">
        <f t="shared" si="51"/>
        <v>0</v>
      </c>
      <c r="K400" s="67">
        <f t="shared" si="52"/>
        <v>0.0017361111094942316</v>
      </c>
      <c r="L400" s="68">
        <f t="shared" si="53"/>
        <v>0.001</v>
      </c>
      <c r="N400">
        <f t="shared" si="54"/>
        <v>3.99135446685879</v>
      </c>
    </row>
    <row r="401" spans="1:14" ht="12.75">
      <c r="A401" s="76">
        <f t="shared" si="55"/>
        <v>391</v>
      </c>
      <c r="G401" s="61">
        <f t="shared" si="48"/>
        <v>0</v>
      </c>
      <c r="H401" s="61">
        <f t="shared" si="49"/>
        <v>0</v>
      </c>
      <c r="I401" s="61">
        <f t="shared" si="50"/>
        <v>0</v>
      </c>
      <c r="J401" s="65">
        <f t="shared" si="51"/>
        <v>0</v>
      </c>
      <c r="K401" s="67">
        <f t="shared" si="52"/>
        <v>0.0017361111094942316</v>
      </c>
      <c r="L401" s="68">
        <f t="shared" si="53"/>
        <v>0.001</v>
      </c>
      <c r="N401">
        <f t="shared" si="54"/>
        <v>3.99135446685879</v>
      </c>
    </row>
    <row r="402" spans="1:14" ht="12.75">
      <c r="A402" s="76">
        <f t="shared" si="55"/>
        <v>392</v>
      </c>
      <c r="G402" s="61">
        <f t="shared" si="48"/>
        <v>0</v>
      </c>
      <c r="H402" s="61">
        <f t="shared" si="49"/>
        <v>0</v>
      </c>
      <c r="I402" s="61">
        <f t="shared" si="50"/>
        <v>0</v>
      </c>
      <c r="J402" s="65">
        <f t="shared" si="51"/>
        <v>0</v>
      </c>
      <c r="K402" s="67">
        <f t="shared" si="52"/>
        <v>0.0017361111094942316</v>
      </c>
      <c r="L402" s="68">
        <f t="shared" si="53"/>
        <v>0.001</v>
      </c>
      <c r="N402">
        <f t="shared" si="54"/>
        <v>3.99135446685879</v>
      </c>
    </row>
    <row r="403" spans="1:14" ht="12.75">
      <c r="A403" s="76">
        <f t="shared" si="55"/>
        <v>393</v>
      </c>
      <c r="G403" s="61">
        <f t="shared" si="48"/>
        <v>0</v>
      </c>
      <c r="H403" s="61">
        <f t="shared" si="49"/>
        <v>0</v>
      </c>
      <c r="I403" s="61">
        <f t="shared" si="50"/>
        <v>0</v>
      </c>
      <c r="J403" s="65">
        <f t="shared" si="51"/>
        <v>0</v>
      </c>
      <c r="K403" s="67">
        <f t="shared" si="52"/>
        <v>0.0017361111094942316</v>
      </c>
      <c r="L403" s="68">
        <f t="shared" si="53"/>
        <v>0.001</v>
      </c>
      <c r="N403">
        <f t="shared" si="54"/>
        <v>3.99135446685879</v>
      </c>
    </row>
    <row r="404" spans="1:14" ht="12.75">
      <c r="A404" s="76">
        <f t="shared" si="55"/>
        <v>394</v>
      </c>
      <c r="G404" s="61">
        <f t="shared" si="48"/>
        <v>0</v>
      </c>
      <c r="H404" s="61">
        <f t="shared" si="49"/>
        <v>0</v>
      </c>
      <c r="I404" s="61">
        <f t="shared" si="50"/>
        <v>0</v>
      </c>
      <c r="J404" s="65">
        <f t="shared" si="51"/>
        <v>0</v>
      </c>
      <c r="K404" s="67">
        <f t="shared" si="52"/>
        <v>0.0017361111094942316</v>
      </c>
      <c r="L404" s="68">
        <f t="shared" si="53"/>
        <v>0.001</v>
      </c>
      <c r="N404">
        <f t="shared" si="54"/>
        <v>3.99135446685879</v>
      </c>
    </row>
    <row r="405" spans="1:14" ht="12.75">
      <c r="A405" s="76">
        <f t="shared" si="55"/>
        <v>395</v>
      </c>
      <c r="G405" s="61">
        <f aca="true" t="shared" si="56" ref="G405:G468">INT(B405/X$26)*X$25+MOD(B405,X$28)*X$27</f>
        <v>0</v>
      </c>
      <c r="H405" s="61">
        <f aca="true" t="shared" si="57" ref="H405:H468">INT(C405/Y$26)*Y$25+MOD(C405,Y$28)*Y$27</f>
        <v>0</v>
      </c>
      <c r="I405" s="61">
        <f aca="true" t="shared" si="58" ref="I405:I468">INT(D405/Z$26)*Z$25+MOD(D405,Z$28)*Z$27</f>
        <v>0</v>
      </c>
      <c r="J405" s="65">
        <f aca="true" t="shared" si="59" ref="J405:J468">SUM(G405:I405)</f>
        <v>0</v>
      </c>
      <c r="K405" s="67">
        <f aca="true" t="shared" si="60" ref="K405:K468">IF(ISNUMBER(E405),J405-$J$11+$K$9/86400,MAX($J$11:$J$2003)-$J$11)</f>
        <v>0.0017361111094942316</v>
      </c>
      <c r="L405" s="68">
        <f aca="true" t="shared" si="61" ref="L405:L468">IF(ISBLANK(E405),0.001,IF(N405&gt;0.001,N405,0.001))</f>
        <v>0.001</v>
      </c>
      <c r="N405">
        <f aca="true" t="shared" si="62" ref="N405:N468">(E405-$U$2)/$U$1</f>
        <v>3.99135446685879</v>
      </c>
    </row>
    <row r="406" spans="1:14" ht="12.75">
      <c r="A406" s="76">
        <f t="shared" si="55"/>
        <v>396</v>
      </c>
      <c r="G406" s="61">
        <f t="shared" si="56"/>
        <v>0</v>
      </c>
      <c r="H406" s="61">
        <f t="shared" si="57"/>
        <v>0</v>
      </c>
      <c r="I406" s="61">
        <f t="shared" si="58"/>
        <v>0</v>
      </c>
      <c r="J406" s="65">
        <f t="shared" si="59"/>
        <v>0</v>
      </c>
      <c r="K406" s="67">
        <f t="shared" si="60"/>
        <v>0.0017361111094942316</v>
      </c>
      <c r="L406" s="68">
        <f t="shared" si="61"/>
        <v>0.001</v>
      </c>
      <c r="N406">
        <f t="shared" si="62"/>
        <v>3.99135446685879</v>
      </c>
    </row>
    <row r="407" spans="1:14" ht="12.75">
      <c r="A407" s="76">
        <f t="shared" si="55"/>
        <v>397</v>
      </c>
      <c r="G407" s="61">
        <f t="shared" si="56"/>
        <v>0</v>
      </c>
      <c r="H407" s="61">
        <f t="shared" si="57"/>
        <v>0</v>
      </c>
      <c r="I407" s="61">
        <f t="shared" si="58"/>
        <v>0</v>
      </c>
      <c r="J407" s="65">
        <f t="shared" si="59"/>
        <v>0</v>
      </c>
      <c r="K407" s="67">
        <f t="shared" si="60"/>
        <v>0.0017361111094942316</v>
      </c>
      <c r="L407" s="68">
        <f t="shared" si="61"/>
        <v>0.001</v>
      </c>
      <c r="N407">
        <f t="shared" si="62"/>
        <v>3.99135446685879</v>
      </c>
    </row>
    <row r="408" spans="1:14" ht="12.75">
      <c r="A408" s="76">
        <f t="shared" si="55"/>
        <v>398</v>
      </c>
      <c r="G408" s="61">
        <f t="shared" si="56"/>
        <v>0</v>
      </c>
      <c r="H408" s="61">
        <f t="shared" si="57"/>
        <v>0</v>
      </c>
      <c r="I408" s="61">
        <f t="shared" si="58"/>
        <v>0</v>
      </c>
      <c r="J408" s="65">
        <f t="shared" si="59"/>
        <v>0</v>
      </c>
      <c r="K408" s="67">
        <f t="shared" si="60"/>
        <v>0.0017361111094942316</v>
      </c>
      <c r="L408" s="68">
        <f t="shared" si="61"/>
        <v>0.001</v>
      </c>
      <c r="N408">
        <f t="shared" si="62"/>
        <v>3.99135446685879</v>
      </c>
    </row>
    <row r="409" spans="1:14" ht="12.75">
      <c r="A409" s="76">
        <f t="shared" si="55"/>
        <v>399</v>
      </c>
      <c r="G409" s="61">
        <f t="shared" si="56"/>
        <v>0</v>
      </c>
      <c r="H409" s="61">
        <f t="shared" si="57"/>
        <v>0</v>
      </c>
      <c r="I409" s="61">
        <f t="shared" si="58"/>
        <v>0</v>
      </c>
      <c r="J409" s="65">
        <f t="shared" si="59"/>
        <v>0</v>
      </c>
      <c r="K409" s="67">
        <f t="shared" si="60"/>
        <v>0.0017361111094942316</v>
      </c>
      <c r="L409" s="68">
        <f t="shared" si="61"/>
        <v>0.001</v>
      </c>
      <c r="N409">
        <f t="shared" si="62"/>
        <v>3.99135446685879</v>
      </c>
    </row>
    <row r="410" spans="1:14" ht="12.75">
      <c r="A410" s="76">
        <f t="shared" si="55"/>
        <v>400</v>
      </c>
      <c r="G410" s="61">
        <f t="shared" si="56"/>
        <v>0</v>
      </c>
      <c r="H410" s="61">
        <f t="shared" si="57"/>
        <v>0</v>
      </c>
      <c r="I410" s="61">
        <f t="shared" si="58"/>
        <v>0</v>
      </c>
      <c r="J410" s="65">
        <f t="shared" si="59"/>
        <v>0</v>
      </c>
      <c r="K410" s="67">
        <f t="shared" si="60"/>
        <v>0.0017361111094942316</v>
      </c>
      <c r="L410" s="68">
        <f t="shared" si="61"/>
        <v>0.001</v>
      </c>
      <c r="N410">
        <f t="shared" si="62"/>
        <v>3.99135446685879</v>
      </c>
    </row>
    <row r="411" spans="1:14" ht="12.75">
      <c r="A411" s="76">
        <f t="shared" si="55"/>
        <v>401</v>
      </c>
      <c r="G411" s="61">
        <f t="shared" si="56"/>
        <v>0</v>
      </c>
      <c r="H411" s="61">
        <f t="shared" si="57"/>
        <v>0</v>
      </c>
      <c r="I411" s="61">
        <f t="shared" si="58"/>
        <v>0</v>
      </c>
      <c r="J411" s="65">
        <f t="shared" si="59"/>
        <v>0</v>
      </c>
      <c r="K411" s="67">
        <f t="shared" si="60"/>
        <v>0.0017361111094942316</v>
      </c>
      <c r="L411" s="68">
        <f t="shared" si="61"/>
        <v>0.001</v>
      </c>
      <c r="N411">
        <f t="shared" si="62"/>
        <v>3.99135446685879</v>
      </c>
    </row>
    <row r="412" spans="1:14" ht="12.75">
      <c r="A412" s="76">
        <f t="shared" si="55"/>
        <v>402</v>
      </c>
      <c r="G412" s="61">
        <f t="shared" si="56"/>
        <v>0</v>
      </c>
      <c r="H412" s="61">
        <f t="shared" si="57"/>
        <v>0</v>
      </c>
      <c r="I412" s="61">
        <f t="shared" si="58"/>
        <v>0</v>
      </c>
      <c r="J412" s="65">
        <f t="shared" si="59"/>
        <v>0</v>
      </c>
      <c r="K412" s="67">
        <f t="shared" si="60"/>
        <v>0.0017361111094942316</v>
      </c>
      <c r="L412" s="68">
        <f t="shared" si="61"/>
        <v>0.001</v>
      </c>
      <c r="N412">
        <f t="shared" si="62"/>
        <v>3.99135446685879</v>
      </c>
    </row>
    <row r="413" spans="1:14" ht="12.75">
      <c r="A413" s="76">
        <f t="shared" si="55"/>
        <v>403</v>
      </c>
      <c r="G413" s="61">
        <f t="shared" si="56"/>
        <v>0</v>
      </c>
      <c r="H413" s="61">
        <f t="shared" si="57"/>
        <v>0</v>
      </c>
      <c r="I413" s="61">
        <f t="shared" si="58"/>
        <v>0</v>
      </c>
      <c r="J413" s="65">
        <f t="shared" si="59"/>
        <v>0</v>
      </c>
      <c r="K413" s="67">
        <f t="shared" si="60"/>
        <v>0.0017361111094942316</v>
      </c>
      <c r="L413" s="68">
        <f t="shared" si="61"/>
        <v>0.001</v>
      </c>
      <c r="N413">
        <f t="shared" si="62"/>
        <v>3.99135446685879</v>
      </c>
    </row>
    <row r="414" spans="1:14" ht="12.75">
      <c r="A414" s="76">
        <f t="shared" si="55"/>
        <v>404</v>
      </c>
      <c r="G414" s="61">
        <f t="shared" si="56"/>
        <v>0</v>
      </c>
      <c r="H414" s="61">
        <f t="shared" si="57"/>
        <v>0</v>
      </c>
      <c r="I414" s="61">
        <f t="shared" si="58"/>
        <v>0</v>
      </c>
      <c r="J414" s="65">
        <f t="shared" si="59"/>
        <v>0</v>
      </c>
      <c r="K414" s="67">
        <f t="shared" si="60"/>
        <v>0.0017361111094942316</v>
      </c>
      <c r="L414" s="68">
        <f t="shared" si="61"/>
        <v>0.001</v>
      </c>
      <c r="N414">
        <f t="shared" si="62"/>
        <v>3.99135446685879</v>
      </c>
    </row>
    <row r="415" spans="1:14" ht="12.75">
      <c r="A415" s="76">
        <f t="shared" si="55"/>
        <v>405</v>
      </c>
      <c r="G415" s="61">
        <f t="shared" si="56"/>
        <v>0</v>
      </c>
      <c r="H415" s="61">
        <f t="shared" si="57"/>
        <v>0</v>
      </c>
      <c r="I415" s="61">
        <f t="shared" si="58"/>
        <v>0</v>
      </c>
      <c r="J415" s="65">
        <f t="shared" si="59"/>
        <v>0</v>
      </c>
      <c r="K415" s="67">
        <f t="shared" si="60"/>
        <v>0.0017361111094942316</v>
      </c>
      <c r="L415" s="68">
        <f t="shared" si="61"/>
        <v>0.001</v>
      </c>
      <c r="N415">
        <f t="shared" si="62"/>
        <v>3.99135446685879</v>
      </c>
    </row>
    <row r="416" spans="1:14" ht="12.75">
      <c r="A416" s="76">
        <f t="shared" si="55"/>
        <v>406</v>
      </c>
      <c r="G416" s="61">
        <f t="shared" si="56"/>
        <v>0</v>
      </c>
      <c r="H416" s="61">
        <f t="shared" si="57"/>
        <v>0</v>
      </c>
      <c r="I416" s="61">
        <f t="shared" si="58"/>
        <v>0</v>
      </c>
      <c r="J416" s="65">
        <f t="shared" si="59"/>
        <v>0</v>
      </c>
      <c r="K416" s="67">
        <f t="shared" si="60"/>
        <v>0.0017361111094942316</v>
      </c>
      <c r="L416" s="68">
        <f t="shared" si="61"/>
        <v>0.001</v>
      </c>
      <c r="N416">
        <f t="shared" si="62"/>
        <v>3.99135446685879</v>
      </c>
    </row>
    <row r="417" spans="1:14" ht="12.75">
      <c r="A417" s="76">
        <f t="shared" si="55"/>
        <v>407</v>
      </c>
      <c r="G417" s="61">
        <f t="shared" si="56"/>
        <v>0</v>
      </c>
      <c r="H417" s="61">
        <f t="shared" si="57"/>
        <v>0</v>
      </c>
      <c r="I417" s="61">
        <f t="shared" si="58"/>
        <v>0</v>
      </c>
      <c r="J417" s="65">
        <f t="shared" si="59"/>
        <v>0</v>
      </c>
      <c r="K417" s="67">
        <f t="shared" si="60"/>
        <v>0.0017361111094942316</v>
      </c>
      <c r="L417" s="68">
        <f t="shared" si="61"/>
        <v>0.001</v>
      </c>
      <c r="N417">
        <f t="shared" si="62"/>
        <v>3.99135446685879</v>
      </c>
    </row>
    <row r="418" spans="1:14" ht="12.75">
      <c r="A418" s="76">
        <f t="shared" si="55"/>
        <v>408</v>
      </c>
      <c r="G418" s="61">
        <f t="shared" si="56"/>
        <v>0</v>
      </c>
      <c r="H418" s="61">
        <f t="shared" si="57"/>
        <v>0</v>
      </c>
      <c r="I418" s="61">
        <f t="shared" si="58"/>
        <v>0</v>
      </c>
      <c r="J418" s="65">
        <f t="shared" si="59"/>
        <v>0</v>
      </c>
      <c r="K418" s="67">
        <f t="shared" si="60"/>
        <v>0.0017361111094942316</v>
      </c>
      <c r="L418" s="68">
        <f t="shared" si="61"/>
        <v>0.001</v>
      </c>
      <c r="N418">
        <f t="shared" si="62"/>
        <v>3.99135446685879</v>
      </c>
    </row>
    <row r="419" spans="1:14" ht="12.75">
      <c r="A419" s="76">
        <f t="shared" si="55"/>
        <v>409</v>
      </c>
      <c r="G419" s="61">
        <f t="shared" si="56"/>
        <v>0</v>
      </c>
      <c r="H419" s="61">
        <f t="shared" si="57"/>
        <v>0</v>
      </c>
      <c r="I419" s="61">
        <f t="shared" si="58"/>
        <v>0</v>
      </c>
      <c r="J419" s="65">
        <f t="shared" si="59"/>
        <v>0</v>
      </c>
      <c r="K419" s="67">
        <f t="shared" si="60"/>
        <v>0.0017361111094942316</v>
      </c>
      <c r="L419" s="68">
        <f t="shared" si="61"/>
        <v>0.001</v>
      </c>
      <c r="N419">
        <f t="shared" si="62"/>
        <v>3.99135446685879</v>
      </c>
    </row>
    <row r="420" spans="1:14" ht="12.75">
      <c r="A420" s="76">
        <f t="shared" si="55"/>
        <v>410</v>
      </c>
      <c r="G420" s="61">
        <f t="shared" si="56"/>
        <v>0</v>
      </c>
      <c r="H420" s="61">
        <f t="shared" si="57"/>
        <v>0</v>
      </c>
      <c r="I420" s="61">
        <f t="shared" si="58"/>
        <v>0</v>
      </c>
      <c r="J420" s="65">
        <f t="shared" si="59"/>
        <v>0</v>
      </c>
      <c r="K420" s="67">
        <f t="shared" si="60"/>
        <v>0.0017361111094942316</v>
      </c>
      <c r="L420" s="68">
        <f t="shared" si="61"/>
        <v>0.001</v>
      </c>
      <c r="N420">
        <f t="shared" si="62"/>
        <v>3.99135446685879</v>
      </c>
    </row>
    <row r="421" spans="1:14" ht="12.75">
      <c r="A421" s="76">
        <f t="shared" si="55"/>
        <v>411</v>
      </c>
      <c r="G421" s="61">
        <f t="shared" si="56"/>
        <v>0</v>
      </c>
      <c r="H421" s="61">
        <f t="shared" si="57"/>
        <v>0</v>
      </c>
      <c r="I421" s="61">
        <f t="shared" si="58"/>
        <v>0</v>
      </c>
      <c r="J421" s="65">
        <f t="shared" si="59"/>
        <v>0</v>
      </c>
      <c r="K421" s="67">
        <f t="shared" si="60"/>
        <v>0.0017361111094942316</v>
      </c>
      <c r="L421" s="68">
        <f t="shared" si="61"/>
        <v>0.001</v>
      </c>
      <c r="N421">
        <f t="shared" si="62"/>
        <v>3.99135446685879</v>
      </c>
    </row>
    <row r="422" spans="1:14" ht="12.75">
      <c r="A422" s="76">
        <f t="shared" si="55"/>
        <v>412</v>
      </c>
      <c r="G422" s="61">
        <f t="shared" si="56"/>
        <v>0</v>
      </c>
      <c r="H422" s="61">
        <f t="shared" si="57"/>
        <v>0</v>
      </c>
      <c r="I422" s="61">
        <f t="shared" si="58"/>
        <v>0</v>
      </c>
      <c r="J422" s="65">
        <f t="shared" si="59"/>
        <v>0</v>
      </c>
      <c r="K422" s="67">
        <f t="shared" si="60"/>
        <v>0.0017361111094942316</v>
      </c>
      <c r="L422" s="68">
        <f t="shared" si="61"/>
        <v>0.001</v>
      </c>
      <c r="N422">
        <f t="shared" si="62"/>
        <v>3.99135446685879</v>
      </c>
    </row>
    <row r="423" spans="1:14" ht="12.75">
      <c r="A423" s="76">
        <f t="shared" si="55"/>
        <v>413</v>
      </c>
      <c r="G423" s="61">
        <f t="shared" si="56"/>
        <v>0</v>
      </c>
      <c r="H423" s="61">
        <f t="shared" si="57"/>
        <v>0</v>
      </c>
      <c r="I423" s="61">
        <f t="shared" si="58"/>
        <v>0</v>
      </c>
      <c r="J423" s="65">
        <f t="shared" si="59"/>
        <v>0</v>
      </c>
      <c r="K423" s="67">
        <f t="shared" si="60"/>
        <v>0.0017361111094942316</v>
      </c>
      <c r="L423" s="68">
        <f t="shared" si="61"/>
        <v>0.001</v>
      </c>
      <c r="N423">
        <f t="shared" si="62"/>
        <v>3.99135446685879</v>
      </c>
    </row>
    <row r="424" spans="1:14" ht="12.75">
      <c r="A424" s="76">
        <f t="shared" si="55"/>
        <v>414</v>
      </c>
      <c r="G424" s="61">
        <f t="shared" si="56"/>
        <v>0</v>
      </c>
      <c r="H424" s="61">
        <f t="shared" si="57"/>
        <v>0</v>
      </c>
      <c r="I424" s="61">
        <f t="shared" si="58"/>
        <v>0</v>
      </c>
      <c r="J424" s="65">
        <f t="shared" si="59"/>
        <v>0</v>
      </c>
      <c r="K424" s="67">
        <f t="shared" si="60"/>
        <v>0.0017361111094942316</v>
      </c>
      <c r="L424" s="68">
        <f t="shared" si="61"/>
        <v>0.001</v>
      </c>
      <c r="N424">
        <f t="shared" si="62"/>
        <v>3.99135446685879</v>
      </c>
    </row>
    <row r="425" spans="1:14" ht="12.75">
      <c r="A425" s="76">
        <f t="shared" si="55"/>
        <v>415</v>
      </c>
      <c r="G425" s="61">
        <f t="shared" si="56"/>
        <v>0</v>
      </c>
      <c r="H425" s="61">
        <f t="shared" si="57"/>
        <v>0</v>
      </c>
      <c r="I425" s="61">
        <f t="shared" si="58"/>
        <v>0</v>
      </c>
      <c r="J425" s="65">
        <f t="shared" si="59"/>
        <v>0</v>
      </c>
      <c r="K425" s="67">
        <f t="shared" si="60"/>
        <v>0.0017361111094942316</v>
      </c>
      <c r="L425" s="68">
        <f t="shared" si="61"/>
        <v>0.001</v>
      </c>
      <c r="N425">
        <f t="shared" si="62"/>
        <v>3.99135446685879</v>
      </c>
    </row>
    <row r="426" spans="1:14" ht="12.75">
      <c r="A426" s="76">
        <f t="shared" si="55"/>
        <v>416</v>
      </c>
      <c r="G426" s="61">
        <f t="shared" si="56"/>
        <v>0</v>
      </c>
      <c r="H426" s="61">
        <f t="shared" si="57"/>
        <v>0</v>
      </c>
      <c r="I426" s="61">
        <f t="shared" si="58"/>
        <v>0</v>
      </c>
      <c r="J426" s="65">
        <f t="shared" si="59"/>
        <v>0</v>
      </c>
      <c r="K426" s="67">
        <f t="shared" si="60"/>
        <v>0.0017361111094942316</v>
      </c>
      <c r="L426" s="68">
        <f t="shared" si="61"/>
        <v>0.001</v>
      </c>
      <c r="N426">
        <f t="shared" si="62"/>
        <v>3.99135446685879</v>
      </c>
    </row>
    <row r="427" spans="1:14" ht="12.75">
      <c r="A427" s="76">
        <f t="shared" si="55"/>
        <v>417</v>
      </c>
      <c r="G427" s="61">
        <f t="shared" si="56"/>
        <v>0</v>
      </c>
      <c r="H427" s="61">
        <f t="shared" si="57"/>
        <v>0</v>
      </c>
      <c r="I427" s="61">
        <f t="shared" si="58"/>
        <v>0</v>
      </c>
      <c r="J427" s="65">
        <f t="shared" si="59"/>
        <v>0</v>
      </c>
      <c r="K427" s="67">
        <f t="shared" si="60"/>
        <v>0.0017361111094942316</v>
      </c>
      <c r="L427" s="68">
        <f t="shared" si="61"/>
        <v>0.001</v>
      </c>
      <c r="N427">
        <f t="shared" si="62"/>
        <v>3.99135446685879</v>
      </c>
    </row>
    <row r="428" spans="1:14" ht="12.75">
      <c r="A428" s="76">
        <f t="shared" si="55"/>
        <v>418</v>
      </c>
      <c r="G428" s="61">
        <f t="shared" si="56"/>
        <v>0</v>
      </c>
      <c r="H428" s="61">
        <f t="shared" si="57"/>
        <v>0</v>
      </c>
      <c r="I428" s="61">
        <f t="shared" si="58"/>
        <v>0</v>
      </c>
      <c r="J428" s="65">
        <f t="shared" si="59"/>
        <v>0</v>
      </c>
      <c r="K428" s="67">
        <f t="shared" si="60"/>
        <v>0.0017361111094942316</v>
      </c>
      <c r="L428" s="68">
        <f t="shared" si="61"/>
        <v>0.001</v>
      </c>
      <c r="N428">
        <f t="shared" si="62"/>
        <v>3.99135446685879</v>
      </c>
    </row>
    <row r="429" spans="1:14" ht="12.75">
      <c r="A429" s="76">
        <f t="shared" si="55"/>
        <v>419</v>
      </c>
      <c r="G429" s="61">
        <f t="shared" si="56"/>
        <v>0</v>
      </c>
      <c r="H429" s="61">
        <f t="shared" si="57"/>
        <v>0</v>
      </c>
      <c r="I429" s="61">
        <f t="shared" si="58"/>
        <v>0</v>
      </c>
      <c r="J429" s="65">
        <f t="shared" si="59"/>
        <v>0</v>
      </c>
      <c r="K429" s="67">
        <f t="shared" si="60"/>
        <v>0.0017361111094942316</v>
      </c>
      <c r="L429" s="68">
        <f t="shared" si="61"/>
        <v>0.001</v>
      </c>
      <c r="N429">
        <f t="shared" si="62"/>
        <v>3.99135446685879</v>
      </c>
    </row>
    <row r="430" spans="1:14" ht="12.75">
      <c r="A430" s="76">
        <f t="shared" si="55"/>
        <v>420</v>
      </c>
      <c r="G430" s="61">
        <f t="shared" si="56"/>
        <v>0</v>
      </c>
      <c r="H430" s="61">
        <f t="shared" si="57"/>
        <v>0</v>
      </c>
      <c r="I430" s="61">
        <f t="shared" si="58"/>
        <v>0</v>
      </c>
      <c r="J430" s="65">
        <f t="shared" si="59"/>
        <v>0</v>
      </c>
      <c r="K430" s="67">
        <f t="shared" si="60"/>
        <v>0.0017361111094942316</v>
      </c>
      <c r="L430" s="68">
        <f t="shared" si="61"/>
        <v>0.001</v>
      </c>
      <c r="N430">
        <f t="shared" si="62"/>
        <v>3.99135446685879</v>
      </c>
    </row>
    <row r="431" spans="1:14" ht="12.75">
      <c r="A431" s="76">
        <f t="shared" si="55"/>
        <v>421</v>
      </c>
      <c r="G431" s="61">
        <f t="shared" si="56"/>
        <v>0</v>
      </c>
      <c r="H431" s="61">
        <f t="shared" si="57"/>
        <v>0</v>
      </c>
      <c r="I431" s="61">
        <f t="shared" si="58"/>
        <v>0</v>
      </c>
      <c r="J431" s="65">
        <f t="shared" si="59"/>
        <v>0</v>
      </c>
      <c r="K431" s="67">
        <f t="shared" si="60"/>
        <v>0.0017361111094942316</v>
      </c>
      <c r="L431" s="68">
        <f t="shared" si="61"/>
        <v>0.001</v>
      </c>
      <c r="N431">
        <f t="shared" si="62"/>
        <v>3.99135446685879</v>
      </c>
    </row>
    <row r="432" spans="1:14" ht="12.75">
      <c r="A432" s="76">
        <f t="shared" si="55"/>
        <v>422</v>
      </c>
      <c r="G432" s="61">
        <f t="shared" si="56"/>
        <v>0</v>
      </c>
      <c r="H432" s="61">
        <f t="shared" si="57"/>
        <v>0</v>
      </c>
      <c r="I432" s="61">
        <f t="shared" si="58"/>
        <v>0</v>
      </c>
      <c r="J432" s="65">
        <f t="shared" si="59"/>
        <v>0</v>
      </c>
      <c r="K432" s="67">
        <f t="shared" si="60"/>
        <v>0.0017361111094942316</v>
      </c>
      <c r="L432" s="68">
        <f t="shared" si="61"/>
        <v>0.001</v>
      </c>
      <c r="N432">
        <f t="shared" si="62"/>
        <v>3.99135446685879</v>
      </c>
    </row>
    <row r="433" spans="1:14" ht="12.75">
      <c r="A433" s="76">
        <f t="shared" si="55"/>
        <v>423</v>
      </c>
      <c r="G433" s="61">
        <f t="shared" si="56"/>
        <v>0</v>
      </c>
      <c r="H433" s="61">
        <f t="shared" si="57"/>
        <v>0</v>
      </c>
      <c r="I433" s="61">
        <f t="shared" si="58"/>
        <v>0</v>
      </c>
      <c r="J433" s="65">
        <f t="shared" si="59"/>
        <v>0</v>
      </c>
      <c r="K433" s="67">
        <f t="shared" si="60"/>
        <v>0.0017361111094942316</v>
      </c>
      <c r="L433" s="68">
        <f t="shared" si="61"/>
        <v>0.001</v>
      </c>
      <c r="N433">
        <f t="shared" si="62"/>
        <v>3.99135446685879</v>
      </c>
    </row>
    <row r="434" spans="1:14" ht="12.75">
      <c r="A434" s="76">
        <f t="shared" si="55"/>
        <v>424</v>
      </c>
      <c r="G434" s="61">
        <f t="shared" si="56"/>
        <v>0</v>
      </c>
      <c r="H434" s="61">
        <f t="shared" si="57"/>
        <v>0</v>
      </c>
      <c r="I434" s="61">
        <f t="shared" si="58"/>
        <v>0</v>
      </c>
      <c r="J434" s="65">
        <f t="shared" si="59"/>
        <v>0</v>
      </c>
      <c r="K434" s="67">
        <f t="shared" si="60"/>
        <v>0.0017361111094942316</v>
      </c>
      <c r="L434" s="68">
        <f t="shared" si="61"/>
        <v>0.001</v>
      </c>
      <c r="N434">
        <f t="shared" si="62"/>
        <v>3.99135446685879</v>
      </c>
    </row>
    <row r="435" spans="1:14" ht="12.75">
      <c r="A435" s="76">
        <f t="shared" si="55"/>
        <v>425</v>
      </c>
      <c r="G435" s="61">
        <f t="shared" si="56"/>
        <v>0</v>
      </c>
      <c r="H435" s="61">
        <f t="shared" si="57"/>
        <v>0</v>
      </c>
      <c r="I435" s="61">
        <f t="shared" si="58"/>
        <v>0</v>
      </c>
      <c r="J435" s="65">
        <f t="shared" si="59"/>
        <v>0</v>
      </c>
      <c r="K435" s="67">
        <f t="shared" si="60"/>
        <v>0.0017361111094942316</v>
      </c>
      <c r="L435" s="68">
        <f t="shared" si="61"/>
        <v>0.001</v>
      </c>
      <c r="N435">
        <f t="shared" si="62"/>
        <v>3.99135446685879</v>
      </c>
    </row>
    <row r="436" spans="1:14" ht="12.75">
      <c r="A436" s="76">
        <f t="shared" si="55"/>
        <v>426</v>
      </c>
      <c r="G436" s="61">
        <f t="shared" si="56"/>
        <v>0</v>
      </c>
      <c r="H436" s="61">
        <f t="shared" si="57"/>
        <v>0</v>
      </c>
      <c r="I436" s="61">
        <f t="shared" si="58"/>
        <v>0</v>
      </c>
      <c r="J436" s="65">
        <f t="shared" si="59"/>
        <v>0</v>
      </c>
      <c r="K436" s="67">
        <f t="shared" si="60"/>
        <v>0.0017361111094942316</v>
      </c>
      <c r="L436" s="68">
        <f t="shared" si="61"/>
        <v>0.001</v>
      </c>
      <c r="N436">
        <f t="shared" si="62"/>
        <v>3.99135446685879</v>
      </c>
    </row>
    <row r="437" spans="1:14" ht="12.75">
      <c r="A437" s="76">
        <f t="shared" si="55"/>
        <v>427</v>
      </c>
      <c r="G437" s="61">
        <f t="shared" si="56"/>
        <v>0</v>
      </c>
      <c r="H437" s="61">
        <f t="shared" si="57"/>
        <v>0</v>
      </c>
      <c r="I437" s="61">
        <f t="shared" si="58"/>
        <v>0</v>
      </c>
      <c r="J437" s="65">
        <f t="shared" si="59"/>
        <v>0</v>
      </c>
      <c r="K437" s="67">
        <f t="shared" si="60"/>
        <v>0.0017361111094942316</v>
      </c>
      <c r="L437" s="68">
        <f t="shared" si="61"/>
        <v>0.001</v>
      </c>
      <c r="N437">
        <f t="shared" si="62"/>
        <v>3.99135446685879</v>
      </c>
    </row>
    <row r="438" spans="1:14" ht="12.75">
      <c r="A438" s="76">
        <f t="shared" si="55"/>
        <v>428</v>
      </c>
      <c r="G438" s="61">
        <f t="shared" si="56"/>
        <v>0</v>
      </c>
      <c r="H438" s="61">
        <f t="shared" si="57"/>
        <v>0</v>
      </c>
      <c r="I438" s="61">
        <f t="shared" si="58"/>
        <v>0</v>
      </c>
      <c r="J438" s="65">
        <f t="shared" si="59"/>
        <v>0</v>
      </c>
      <c r="K438" s="67">
        <f t="shared" si="60"/>
        <v>0.0017361111094942316</v>
      </c>
      <c r="L438" s="68">
        <f t="shared" si="61"/>
        <v>0.001</v>
      </c>
      <c r="N438">
        <f t="shared" si="62"/>
        <v>3.99135446685879</v>
      </c>
    </row>
    <row r="439" spans="1:14" ht="12.75">
      <c r="A439" s="76">
        <f t="shared" si="55"/>
        <v>429</v>
      </c>
      <c r="G439" s="61">
        <f t="shared" si="56"/>
        <v>0</v>
      </c>
      <c r="H439" s="61">
        <f t="shared" si="57"/>
        <v>0</v>
      </c>
      <c r="I439" s="61">
        <f t="shared" si="58"/>
        <v>0</v>
      </c>
      <c r="J439" s="65">
        <f t="shared" si="59"/>
        <v>0</v>
      </c>
      <c r="K439" s="67">
        <f t="shared" si="60"/>
        <v>0.0017361111094942316</v>
      </c>
      <c r="L439" s="68">
        <f t="shared" si="61"/>
        <v>0.001</v>
      </c>
      <c r="N439">
        <f t="shared" si="62"/>
        <v>3.99135446685879</v>
      </c>
    </row>
    <row r="440" spans="1:14" ht="12.75">
      <c r="A440" s="76">
        <f t="shared" si="55"/>
        <v>430</v>
      </c>
      <c r="G440" s="61">
        <f t="shared" si="56"/>
        <v>0</v>
      </c>
      <c r="H440" s="61">
        <f t="shared" si="57"/>
        <v>0</v>
      </c>
      <c r="I440" s="61">
        <f t="shared" si="58"/>
        <v>0</v>
      </c>
      <c r="J440" s="65">
        <f t="shared" si="59"/>
        <v>0</v>
      </c>
      <c r="K440" s="67">
        <f t="shared" si="60"/>
        <v>0.0017361111094942316</v>
      </c>
      <c r="L440" s="68">
        <f t="shared" si="61"/>
        <v>0.001</v>
      </c>
      <c r="N440">
        <f t="shared" si="62"/>
        <v>3.99135446685879</v>
      </c>
    </row>
    <row r="441" spans="1:14" ht="12.75">
      <c r="A441" s="76">
        <f t="shared" si="55"/>
        <v>431</v>
      </c>
      <c r="G441" s="61">
        <f t="shared" si="56"/>
        <v>0</v>
      </c>
      <c r="H441" s="61">
        <f t="shared" si="57"/>
        <v>0</v>
      </c>
      <c r="I441" s="61">
        <f t="shared" si="58"/>
        <v>0</v>
      </c>
      <c r="J441" s="65">
        <f t="shared" si="59"/>
        <v>0</v>
      </c>
      <c r="K441" s="67">
        <f t="shared" si="60"/>
        <v>0.0017361111094942316</v>
      </c>
      <c r="L441" s="68">
        <f t="shared" si="61"/>
        <v>0.001</v>
      </c>
      <c r="N441">
        <f t="shared" si="62"/>
        <v>3.99135446685879</v>
      </c>
    </row>
    <row r="442" spans="1:14" ht="12.75">
      <c r="A442" s="76">
        <f t="shared" si="55"/>
        <v>432</v>
      </c>
      <c r="G442" s="61">
        <f t="shared" si="56"/>
        <v>0</v>
      </c>
      <c r="H442" s="61">
        <f t="shared" si="57"/>
        <v>0</v>
      </c>
      <c r="I442" s="61">
        <f t="shared" si="58"/>
        <v>0</v>
      </c>
      <c r="J442" s="65">
        <f t="shared" si="59"/>
        <v>0</v>
      </c>
      <c r="K442" s="67">
        <f t="shared" si="60"/>
        <v>0.0017361111094942316</v>
      </c>
      <c r="L442" s="68">
        <f t="shared" si="61"/>
        <v>0.001</v>
      </c>
      <c r="N442">
        <f t="shared" si="62"/>
        <v>3.99135446685879</v>
      </c>
    </row>
    <row r="443" spans="1:14" ht="12.75">
      <c r="A443" s="76">
        <f t="shared" si="55"/>
        <v>433</v>
      </c>
      <c r="G443" s="61">
        <f t="shared" si="56"/>
        <v>0</v>
      </c>
      <c r="H443" s="61">
        <f t="shared" si="57"/>
        <v>0</v>
      </c>
      <c r="I443" s="61">
        <f t="shared" si="58"/>
        <v>0</v>
      </c>
      <c r="J443" s="65">
        <f t="shared" si="59"/>
        <v>0</v>
      </c>
      <c r="K443" s="67">
        <f t="shared" si="60"/>
        <v>0.0017361111094942316</v>
      </c>
      <c r="L443" s="68">
        <f t="shared" si="61"/>
        <v>0.001</v>
      </c>
      <c r="N443">
        <f t="shared" si="62"/>
        <v>3.99135446685879</v>
      </c>
    </row>
    <row r="444" spans="1:14" ht="12.75">
      <c r="A444" s="76">
        <f t="shared" si="55"/>
        <v>434</v>
      </c>
      <c r="G444" s="61">
        <f t="shared" si="56"/>
        <v>0</v>
      </c>
      <c r="H444" s="61">
        <f t="shared" si="57"/>
        <v>0</v>
      </c>
      <c r="I444" s="61">
        <f t="shared" si="58"/>
        <v>0</v>
      </c>
      <c r="J444" s="65">
        <f t="shared" si="59"/>
        <v>0</v>
      </c>
      <c r="K444" s="67">
        <f t="shared" si="60"/>
        <v>0.0017361111094942316</v>
      </c>
      <c r="L444" s="68">
        <f t="shared" si="61"/>
        <v>0.001</v>
      </c>
      <c r="N444">
        <f t="shared" si="62"/>
        <v>3.99135446685879</v>
      </c>
    </row>
    <row r="445" spans="1:14" ht="12.75">
      <c r="A445" s="76">
        <f t="shared" si="55"/>
        <v>435</v>
      </c>
      <c r="G445" s="61">
        <f t="shared" si="56"/>
        <v>0</v>
      </c>
      <c r="H445" s="61">
        <f t="shared" si="57"/>
        <v>0</v>
      </c>
      <c r="I445" s="61">
        <f t="shared" si="58"/>
        <v>0</v>
      </c>
      <c r="J445" s="65">
        <f t="shared" si="59"/>
        <v>0</v>
      </c>
      <c r="K445" s="67">
        <f t="shared" si="60"/>
        <v>0.0017361111094942316</v>
      </c>
      <c r="L445" s="68">
        <f t="shared" si="61"/>
        <v>0.001</v>
      </c>
      <c r="N445">
        <f t="shared" si="62"/>
        <v>3.99135446685879</v>
      </c>
    </row>
    <row r="446" spans="1:14" ht="12.75">
      <c r="A446" s="76">
        <f t="shared" si="55"/>
        <v>436</v>
      </c>
      <c r="G446" s="61">
        <f t="shared" si="56"/>
        <v>0</v>
      </c>
      <c r="H446" s="61">
        <f t="shared" si="57"/>
        <v>0</v>
      </c>
      <c r="I446" s="61">
        <f t="shared" si="58"/>
        <v>0</v>
      </c>
      <c r="J446" s="65">
        <f t="shared" si="59"/>
        <v>0</v>
      </c>
      <c r="K446" s="67">
        <f t="shared" si="60"/>
        <v>0.0017361111094942316</v>
      </c>
      <c r="L446" s="68">
        <f t="shared" si="61"/>
        <v>0.001</v>
      </c>
      <c r="N446">
        <f t="shared" si="62"/>
        <v>3.99135446685879</v>
      </c>
    </row>
    <row r="447" spans="1:14" ht="12.75">
      <c r="A447" s="76">
        <f t="shared" si="55"/>
        <v>437</v>
      </c>
      <c r="G447" s="61">
        <f t="shared" si="56"/>
        <v>0</v>
      </c>
      <c r="H447" s="61">
        <f t="shared" si="57"/>
        <v>0</v>
      </c>
      <c r="I447" s="61">
        <f t="shared" si="58"/>
        <v>0</v>
      </c>
      <c r="J447" s="65">
        <f t="shared" si="59"/>
        <v>0</v>
      </c>
      <c r="K447" s="67">
        <f t="shared" si="60"/>
        <v>0.0017361111094942316</v>
      </c>
      <c r="L447" s="68">
        <f t="shared" si="61"/>
        <v>0.001</v>
      </c>
      <c r="N447">
        <f t="shared" si="62"/>
        <v>3.99135446685879</v>
      </c>
    </row>
    <row r="448" spans="1:14" ht="12.75">
      <c r="A448" s="76">
        <f t="shared" si="55"/>
        <v>438</v>
      </c>
      <c r="G448" s="61">
        <f t="shared" si="56"/>
        <v>0</v>
      </c>
      <c r="H448" s="61">
        <f t="shared" si="57"/>
        <v>0</v>
      </c>
      <c r="I448" s="61">
        <f t="shared" si="58"/>
        <v>0</v>
      </c>
      <c r="J448" s="65">
        <f t="shared" si="59"/>
        <v>0</v>
      </c>
      <c r="K448" s="67">
        <f t="shared" si="60"/>
        <v>0.0017361111094942316</v>
      </c>
      <c r="L448" s="68">
        <f t="shared" si="61"/>
        <v>0.001</v>
      </c>
      <c r="N448">
        <f t="shared" si="62"/>
        <v>3.99135446685879</v>
      </c>
    </row>
    <row r="449" spans="1:14" ht="12.75">
      <c r="A449" s="76">
        <f t="shared" si="55"/>
        <v>439</v>
      </c>
      <c r="G449" s="61">
        <f t="shared" si="56"/>
        <v>0</v>
      </c>
      <c r="H449" s="61">
        <f t="shared" si="57"/>
        <v>0</v>
      </c>
      <c r="I449" s="61">
        <f t="shared" si="58"/>
        <v>0</v>
      </c>
      <c r="J449" s="65">
        <f t="shared" si="59"/>
        <v>0</v>
      </c>
      <c r="K449" s="67">
        <f t="shared" si="60"/>
        <v>0.0017361111094942316</v>
      </c>
      <c r="L449" s="68">
        <f t="shared" si="61"/>
        <v>0.001</v>
      </c>
      <c r="N449">
        <f t="shared" si="62"/>
        <v>3.99135446685879</v>
      </c>
    </row>
    <row r="450" spans="1:14" ht="12.75">
      <c r="A450" s="76">
        <f t="shared" si="55"/>
        <v>440</v>
      </c>
      <c r="G450" s="61">
        <f t="shared" si="56"/>
        <v>0</v>
      </c>
      <c r="H450" s="61">
        <f t="shared" si="57"/>
        <v>0</v>
      </c>
      <c r="I450" s="61">
        <f t="shared" si="58"/>
        <v>0</v>
      </c>
      <c r="J450" s="65">
        <f t="shared" si="59"/>
        <v>0</v>
      </c>
      <c r="K450" s="67">
        <f t="shared" si="60"/>
        <v>0.0017361111094942316</v>
      </c>
      <c r="L450" s="68">
        <f t="shared" si="61"/>
        <v>0.001</v>
      </c>
      <c r="N450">
        <f t="shared" si="62"/>
        <v>3.99135446685879</v>
      </c>
    </row>
    <row r="451" spans="1:14" ht="12.75">
      <c r="A451" s="76">
        <f t="shared" si="55"/>
        <v>441</v>
      </c>
      <c r="G451" s="61">
        <f t="shared" si="56"/>
        <v>0</v>
      </c>
      <c r="H451" s="61">
        <f t="shared" si="57"/>
        <v>0</v>
      </c>
      <c r="I451" s="61">
        <f t="shared" si="58"/>
        <v>0</v>
      </c>
      <c r="J451" s="65">
        <f t="shared" si="59"/>
        <v>0</v>
      </c>
      <c r="K451" s="67">
        <f t="shared" si="60"/>
        <v>0.0017361111094942316</v>
      </c>
      <c r="L451" s="68">
        <f t="shared" si="61"/>
        <v>0.001</v>
      </c>
      <c r="N451">
        <f t="shared" si="62"/>
        <v>3.99135446685879</v>
      </c>
    </row>
    <row r="452" spans="1:14" ht="12.75">
      <c r="A452" s="76">
        <f t="shared" si="55"/>
        <v>442</v>
      </c>
      <c r="G452" s="61">
        <f t="shared" si="56"/>
        <v>0</v>
      </c>
      <c r="H452" s="61">
        <f t="shared" si="57"/>
        <v>0</v>
      </c>
      <c r="I452" s="61">
        <f t="shared" si="58"/>
        <v>0</v>
      </c>
      <c r="J452" s="65">
        <f t="shared" si="59"/>
        <v>0</v>
      </c>
      <c r="K452" s="67">
        <f t="shared" si="60"/>
        <v>0.0017361111094942316</v>
      </c>
      <c r="L452" s="68">
        <f t="shared" si="61"/>
        <v>0.001</v>
      </c>
      <c r="N452">
        <f t="shared" si="62"/>
        <v>3.99135446685879</v>
      </c>
    </row>
    <row r="453" spans="1:14" ht="12.75">
      <c r="A453" s="76">
        <f t="shared" si="55"/>
        <v>443</v>
      </c>
      <c r="G453" s="61">
        <f t="shared" si="56"/>
        <v>0</v>
      </c>
      <c r="H453" s="61">
        <f t="shared" si="57"/>
        <v>0</v>
      </c>
      <c r="I453" s="61">
        <f t="shared" si="58"/>
        <v>0</v>
      </c>
      <c r="J453" s="65">
        <f t="shared" si="59"/>
        <v>0</v>
      </c>
      <c r="K453" s="67">
        <f t="shared" si="60"/>
        <v>0.0017361111094942316</v>
      </c>
      <c r="L453" s="68">
        <f t="shared" si="61"/>
        <v>0.001</v>
      </c>
      <c r="N453">
        <f t="shared" si="62"/>
        <v>3.99135446685879</v>
      </c>
    </row>
    <row r="454" spans="1:14" ht="12.75">
      <c r="A454" s="76">
        <f t="shared" si="55"/>
        <v>444</v>
      </c>
      <c r="G454" s="61">
        <f t="shared" si="56"/>
        <v>0</v>
      </c>
      <c r="H454" s="61">
        <f t="shared" si="57"/>
        <v>0</v>
      </c>
      <c r="I454" s="61">
        <f t="shared" si="58"/>
        <v>0</v>
      </c>
      <c r="J454" s="65">
        <f t="shared" si="59"/>
        <v>0</v>
      </c>
      <c r="K454" s="67">
        <f t="shared" si="60"/>
        <v>0.0017361111094942316</v>
      </c>
      <c r="L454" s="68">
        <f t="shared" si="61"/>
        <v>0.001</v>
      </c>
      <c r="N454">
        <f t="shared" si="62"/>
        <v>3.99135446685879</v>
      </c>
    </row>
    <row r="455" spans="1:14" ht="12.75">
      <c r="A455" s="76">
        <f t="shared" si="55"/>
        <v>445</v>
      </c>
      <c r="G455" s="61">
        <f t="shared" si="56"/>
        <v>0</v>
      </c>
      <c r="H455" s="61">
        <f t="shared" si="57"/>
        <v>0</v>
      </c>
      <c r="I455" s="61">
        <f t="shared" si="58"/>
        <v>0</v>
      </c>
      <c r="J455" s="65">
        <f t="shared" si="59"/>
        <v>0</v>
      </c>
      <c r="K455" s="67">
        <f t="shared" si="60"/>
        <v>0.0017361111094942316</v>
      </c>
      <c r="L455" s="68">
        <f t="shared" si="61"/>
        <v>0.001</v>
      </c>
      <c r="N455">
        <f t="shared" si="62"/>
        <v>3.99135446685879</v>
      </c>
    </row>
    <row r="456" spans="1:14" ht="12.75">
      <c r="A456" s="76">
        <f t="shared" si="55"/>
        <v>446</v>
      </c>
      <c r="G456" s="61">
        <f t="shared" si="56"/>
        <v>0</v>
      </c>
      <c r="H456" s="61">
        <f t="shared" si="57"/>
        <v>0</v>
      </c>
      <c r="I456" s="61">
        <f t="shared" si="58"/>
        <v>0</v>
      </c>
      <c r="J456" s="65">
        <f t="shared" si="59"/>
        <v>0</v>
      </c>
      <c r="K456" s="67">
        <f t="shared" si="60"/>
        <v>0.0017361111094942316</v>
      </c>
      <c r="L456" s="68">
        <f t="shared" si="61"/>
        <v>0.001</v>
      </c>
      <c r="N456">
        <f t="shared" si="62"/>
        <v>3.99135446685879</v>
      </c>
    </row>
    <row r="457" spans="1:14" ht="12.75">
      <c r="A457" s="76">
        <f t="shared" si="55"/>
        <v>447</v>
      </c>
      <c r="G457" s="61">
        <f t="shared" si="56"/>
        <v>0</v>
      </c>
      <c r="H457" s="61">
        <f t="shared" si="57"/>
        <v>0</v>
      </c>
      <c r="I457" s="61">
        <f t="shared" si="58"/>
        <v>0</v>
      </c>
      <c r="J457" s="65">
        <f t="shared" si="59"/>
        <v>0</v>
      </c>
      <c r="K457" s="67">
        <f t="shared" si="60"/>
        <v>0.0017361111094942316</v>
      </c>
      <c r="L457" s="68">
        <f t="shared" si="61"/>
        <v>0.001</v>
      </c>
      <c r="N457">
        <f t="shared" si="62"/>
        <v>3.99135446685879</v>
      </c>
    </row>
    <row r="458" spans="1:14" ht="12.75">
      <c r="A458" s="76">
        <f t="shared" si="55"/>
        <v>448</v>
      </c>
      <c r="G458" s="61">
        <f t="shared" si="56"/>
        <v>0</v>
      </c>
      <c r="H458" s="61">
        <f t="shared" si="57"/>
        <v>0</v>
      </c>
      <c r="I458" s="61">
        <f t="shared" si="58"/>
        <v>0</v>
      </c>
      <c r="J458" s="65">
        <f t="shared" si="59"/>
        <v>0</v>
      </c>
      <c r="K458" s="67">
        <f t="shared" si="60"/>
        <v>0.0017361111094942316</v>
      </c>
      <c r="L458" s="68">
        <f t="shared" si="61"/>
        <v>0.001</v>
      </c>
      <c r="N458">
        <f t="shared" si="62"/>
        <v>3.99135446685879</v>
      </c>
    </row>
    <row r="459" spans="1:14" ht="12.75">
      <c r="A459" s="76">
        <f t="shared" si="55"/>
        <v>449</v>
      </c>
      <c r="G459" s="61">
        <f t="shared" si="56"/>
        <v>0</v>
      </c>
      <c r="H459" s="61">
        <f t="shared" si="57"/>
        <v>0</v>
      </c>
      <c r="I459" s="61">
        <f t="shared" si="58"/>
        <v>0</v>
      </c>
      <c r="J459" s="65">
        <f t="shared" si="59"/>
        <v>0</v>
      </c>
      <c r="K459" s="67">
        <f t="shared" si="60"/>
        <v>0.0017361111094942316</v>
      </c>
      <c r="L459" s="68">
        <f t="shared" si="61"/>
        <v>0.001</v>
      </c>
      <c r="N459">
        <f t="shared" si="62"/>
        <v>3.99135446685879</v>
      </c>
    </row>
    <row r="460" spans="1:14" ht="12.75">
      <c r="A460" s="76">
        <f t="shared" si="55"/>
        <v>450</v>
      </c>
      <c r="G460" s="61">
        <f t="shared" si="56"/>
        <v>0</v>
      </c>
      <c r="H460" s="61">
        <f t="shared" si="57"/>
        <v>0</v>
      </c>
      <c r="I460" s="61">
        <f t="shared" si="58"/>
        <v>0</v>
      </c>
      <c r="J460" s="65">
        <f t="shared" si="59"/>
        <v>0</v>
      </c>
      <c r="K460" s="67">
        <f t="shared" si="60"/>
        <v>0.0017361111094942316</v>
      </c>
      <c r="L460" s="68">
        <f t="shared" si="61"/>
        <v>0.001</v>
      </c>
      <c r="N460">
        <f t="shared" si="62"/>
        <v>3.99135446685879</v>
      </c>
    </row>
    <row r="461" spans="1:14" ht="12.75">
      <c r="A461" s="76">
        <f aca="true" t="shared" si="63" ref="A461:A524">A460+1</f>
        <v>451</v>
      </c>
      <c r="G461" s="61">
        <f t="shared" si="56"/>
        <v>0</v>
      </c>
      <c r="H461" s="61">
        <f t="shared" si="57"/>
        <v>0</v>
      </c>
      <c r="I461" s="61">
        <f t="shared" si="58"/>
        <v>0</v>
      </c>
      <c r="J461" s="65">
        <f t="shared" si="59"/>
        <v>0</v>
      </c>
      <c r="K461" s="67">
        <f t="shared" si="60"/>
        <v>0.0017361111094942316</v>
      </c>
      <c r="L461" s="68">
        <f t="shared" si="61"/>
        <v>0.001</v>
      </c>
      <c r="N461">
        <f t="shared" si="62"/>
        <v>3.99135446685879</v>
      </c>
    </row>
    <row r="462" spans="1:14" ht="12.75">
      <c r="A462" s="76">
        <f t="shared" si="63"/>
        <v>452</v>
      </c>
      <c r="G462" s="61">
        <f t="shared" si="56"/>
        <v>0</v>
      </c>
      <c r="H462" s="61">
        <f t="shared" si="57"/>
        <v>0</v>
      </c>
      <c r="I462" s="61">
        <f t="shared" si="58"/>
        <v>0</v>
      </c>
      <c r="J462" s="65">
        <f t="shared" si="59"/>
        <v>0</v>
      </c>
      <c r="K462" s="67">
        <f t="shared" si="60"/>
        <v>0.0017361111094942316</v>
      </c>
      <c r="L462" s="68">
        <f t="shared" si="61"/>
        <v>0.001</v>
      </c>
      <c r="N462">
        <f t="shared" si="62"/>
        <v>3.99135446685879</v>
      </c>
    </row>
    <row r="463" spans="1:14" ht="12.75">
      <c r="A463" s="76">
        <f t="shared" si="63"/>
        <v>453</v>
      </c>
      <c r="G463" s="61">
        <f t="shared" si="56"/>
        <v>0</v>
      </c>
      <c r="H463" s="61">
        <f t="shared" si="57"/>
        <v>0</v>
      </c>
      <c r="I463" s="61">
        <f t="shared" si="58"/>
        <v>0</v>
      </c>
      <c r="J463" s="65">
        <f t="shared" si="59"/>
        <v>0</v>
      </c>
      <c r="K463" s="67">
        <f t="shared" si="60"/>
        <v>0.0017361111094942316</v>
      </c>
      <c r="L463" s="68">
        <f t="shared" si="61"/>
        <v>0.001</v>
      </c>
      <c r="N463">
        <f t="shared" si="62"/>
        <v>3.99135446685879</v>
      </c>
    </row>
    <row r="464" spans="1:14" ht="12.75">
      <c r="A464" s="76">
        <f t="shared" si="63"/>
        <v>454</v>
      </c>
      <c r="G464" s="61">
        <f t="shared" si="56"/>
        <v>0</v>
      </c>
      <c r="H464" s="61">
        <f t="shared" si="57"/>
        <v>0</v>
      </c>
      <c r="I464" s="61">
        <f t="shared" si="58"/>
        <v>0</v>
      </c>
      <c r="J464" s="65">
        <f t="shared" si="59"/>
        <v>0</v>
      </c>
      <c r="K464" s="67">
        <f t="shared" si="60"/>
        <v>0.0017361111094942316</v>
      </c>
      <c r="L464" s="68">
        <f t="shared" si="61"/>
        <v>0.001</v>
      </c>
      <c r="N464">
        <f t="shared" si="62"/>
        <v>3.99135446685879</v>
      </c>
    </row>
    <row r="465" spans="1:14" ht="12.75">
      <c r="A465" s="76">
        <f t="shared" si="63"/>
        <v>455</v>
      </c>
      <c r="G465" s="61">
        <f t="shared" si="56"/>
        <v>0</v>
      </c>
      <c r="H465" s="61">
        <f t="shared" si="57"/>
        <v>0</v>
      </c>
      <c r="I465" s="61">
        <f t="shared" si="58"/>
        <v>0</v>
      </c>
      <c r="J465" s="65">
        <f t="shared" si="59"/>
        <v>0</v>
      </c>
      <c r="K465" s="67">
        <f t="shared" si="60"/>
        <v>0.0017361111094942316</v>
      </c>
      <c r="L465" s="68">
        <f t="shared" si="61"/>
        <v>0.001</v>
      </c>
      <c r="N465">
        <f t="shared" si="62"/>
        <v>3.99135446685879</v>
      </c>
    </row>
    <row r="466" spans="1:14" ht="12.75">
      <c r="A466" s="76">
        <f t="shared" si="63"/>
        <v>456</v>
      </c>
      <c r="G466" s="61">
        <f t="shared" si="56"/>
        <v>0</v>
      </c>
      <c r="H466" s="61">
        <f t="shared" si="57"/>
        <v>0</v>
      </c>
      <c r="I466" s="61">
        <f t="shared" si="58"/>
        <v>0</v>
      </c>
      <c r="J466" s="65">
        <f t="shared" si="59"/>
        <v>0</v>
      </c>
      <c r="K466" s="67">
        <f t="shared" si="60"/>
        <v>0.0017361111094942316</v>
      </c>
      <c r="L466" s="68">
        <f t="shared" si="61"/>
        <v>0.001</v>
      </c>
      <c r="N466">
        <f t="shared" si="62"/>
        <v>3.99135446685879</v>
      </c>
    </row>
    <row r="467" spans="1:14" ht="12.75">
      <c r="A467" s="76">
        <f t="shared" si="63"/>
        <v>457</v>
      </c>
      <c r="G467" s="61">
        <f t="shared" si="56"/>
        <v>0</v>
      </c>
      <c r="H467" s="61">
        <f t="shared" si="57"/>
        <v>0</v>
      </c>
      <c r="I467" s="61">
        <f t="shared" si="58"/>
        <v>0</v>
      </c>
      <c r="J467" s="65">
        <f t="shared" si="59"/>
        <v>0</v>
      </c>
      <c r="K467" s="67">
        <f t="shared" si="60"/>
        <v>0.0017361111094942316</v>
      </c>
      <c r="L467" s="68">
        <f t="shared" si="61"/>
        <v>0.001</v>
      </c>
      <c r="N467">
        <f t="shared" si="62"/>
        <v>3.99135446685879</v>
      </c>
    </row>
    <row r="468" spans="1:14" ht="12.75">
      <c r="A468" s="76">
        <f t="shared" si="63"/>
        <v>458</v>
      </c>
      <c r="G468" s="61">
        <f t="shared" si="56"/>
        <v>0</v>
      </c>
      <c r="H468" s="61">
        <f t="shared" si="57"/>
        <v>0</v>
      </c>
      <c r="I468" s="61">
        <f t="shared" si="58"/>
        <v>0</v>
      </c>
      <c r="J468" s="65">
        <f t="shared" si="59"/>
        <v>0</v>
      </c>
      <c r="K468" s="67">
        <f t="shared" si="60"/>
        <v>0.0017361111094942316</v>
      </c>
      <c r="L468" s="68">
        <f t="shared" si="61"/>
        <v>0.001</v>
      </c>
      <c r="N468">
        <f t="shared" si="62"/>
        <v>3.99135446685879</v>
      </c>
    </row>
    <row r="469" spans="1:14" ht="12.75">
      <c r="A469" s="76">
        <f t="shared" si="63"/>
        <v>459</v>
      </c>
      <c r="G469" s="61">
        <f aca="true" t="shared" si="64" ref="G469:G503">INT(B469/X$26)*X$25+MOD(B469,X$28)*X$27</f>
        <v>0</v>
      </c>
      <c r="H469" s="61">
        <f aca="true" t="shared" si="65" ref="H469:H503">INT(C469/Y$26)*Y$25+MOD(C469,Y$28)*Y$27</f>
        <v>0</v>
      </c>
      <c r="I469" s="61">
        <f aca="true" t="shared" si="66" ref="I469:I503">INT(D469/Z$26)*Z$25+MOD(D469,Z$28)*Z$27</f>
        <v>0</v>
      </c>
      <c r="J469" s="65">
        <f aca="true" t="shared" si="67" ref="J469:J503">SUM(G469:I469)</f>
        <v>0</v>
      </c>
      <c r="K469" s="67">
        <f aca="true" t="shared" si="68" ref="K469:K503">IF(ISNUMBER(E469),J469-$J$11+$K$9/86400,MAX($J$11:$J$2003)-$J$11)</f>
        <v>0.0017361111094942316</v>
      </c>
      <c r="L469" s="68">
        <f aca="true" t="shared" si="69" ref="L469:L503">IF(ISBLANK(E469),0.001,IF(N469&gt;0.001,N469,0.001))</f>
        <v>0.001</v>
      </c>
      <c r="N469">
        <f aca="true" t="shared" si="70" ref="N469:N503">(E469-$U$2)/$U$1</f>
        <v>3.99135446685879</v>
      </c>
    </row>
    <row r="470" spans="1:14" ht="12.75">
      <c r="A470" s="76">
        <f t="shared" si="63"/>
        <v>460</v>
      </c>
      <c r="G470" s="61">
        <f t="shared" si="64"/>
        <v>0</v>
      </c>
      <c r="H470" s="61">
        <f t="shared" si="65"/>
        <v>0</v>
      </c>
      <c r="I470" s="61">
        <f t="shared" si="66"/>
        <v>0</v>
      </c>
      <c r="J470" s="65">
        <f t="shared" si="67"/>
        <v>0</v>
      </c>
      <c r="K470" s="67">
        <f t="shared" si="68"/>
        <v>0.0017361111094942316</v>
      </c>
      <c r="L470" s="68">
        <f t="shared" si="69"/>
        <v>0.001</v>
      </c>
      <c r="N470">
        <f t="shared" si="70"/>
        <v>3.99135446685879</v>
      </c>
    </row>
    <row r="471" spans="1:14" ht="12.75">
      <c r="A471" s="76">
        <f t="shared" si="63"/>
        <v>461</v>
      </c>
      <c r="G471" s="61">
        <f t="shared" si="64"/>
        <v>0</v>
      </c>
      <c r="H471" s="61">
        <f t="shared" si="65"/>
        <v>0</v>
      </c>
      <c r="I471" s="61">
        <f t="shared" si="66"/>
        <v>0</v>
      </c>
      <c r="J471" s="65">
        <f t="shared" si="67"/>
        <v>0</v>
      </c>
      <c r="K471" s="67">
        <f t="shared" si="68"/>
        <v>0.0017361111094942316</v>
      </c>
      <c r="L471" s="68">
        <f t="shared" si="69"/>
        <v>0.001</v>
      </c>
      <c r="N471">
        <f t="shared" si="70"/>
        <v>3.99135446685879</v>
      </c>
    </row>
    <row r="472" spans="1:14" ht="12.75">
      <c r="A472" s="76">
        <f t="shared" si="63"/>
        <v>462</v>
      </c>
      <c r="G472" s="61">
        <f t="shared" si="64"/>
        <v>0</v>
      </c>
      <c r="H472" s="61">
        <f t="shared" si="65"/>
        <v>0</v>
      </c>
      <c r="I472" s="61">
        <f t="shared" si="66"/>
        <v>0</v>
      </c>
      <c r="J472" s="65">
        <f t="shared" si="67"/>
        <v>0</v>
      </c>
      <c r="K472" s="67">
        <f t="shared" si="68"/>
        <v>0.0017361111094942316</v>
      </c>
      <c r="L472" s="68">
        <f t="shared" si="69"/>
        <v>0.001</v>
      </c>
      <c r="N472">
        <f t="shared" si="70"/>
        <v>3.99135446685879</v>
      </c>
    </row>
    <row r="473" spans="1:14" ht="12.75">
      <c r="A473" s="76">
        <f t="shared" si="63"/>
        <v>463</v>
      </c>
      <c r="G473" s="61">
        <f t="shared" si="64"/>
        <v>0</v>
      </c>
      <c r="H473" s="61">
        <f t="shared" si="65"/>
        <v>0</v>
      </c>
      <c r="I473" s="61">
        <f t="shared" si="66"/>
        <v>0</v>
      </c>
      <c r="J473" s="65">
        <f t="shared" si="67"/>
        <v>0</v>
      </c>
      <c r="K473" s="67">
        <f t="shared" si="68"/>
        <v>0.0017361111094942316</v>
      </c>
      <c r="L473" s="68">
        <f t="shared" si="69"/>
        <v>0.001</v>
      </c>
      <c r="N473">
        <f t="shared" si="70"/>
        <v>3.99135446685879</v>
      </c>
    </row>
    <row r="474" spans="1:14" ht="12.75">
      <c r="A474" s="76">
        <f t="shared" si="63"/>
        <v>464</v>
      </c>
      <c r="G474" s="61">
        <f t="shared" si="64"/>
        <v>0</v>
      </c>
      <c r="H474" s="61">
        <f t="shared" si="65"/>
        <v>0</v>
      </c>
      <c r="I474" s="61">
        <f t="shared" si="66"/>
        <v>0</v>
      </c>
      <c r="J474" s="65">
        <f t="shared" si="67"/>
        <v>0</v>
      </c>
      <c r="K474" s="67">
        <f t="shared" si="68"/>
        <v>0.0017361111094942316</v>
      </c>
      <c r="L474" s="68">
        <f t="shared" si="69"/>
        <v>0.001</v>
      </c>
      <c r="N474">
        <f t="shared" si="70"/>
        <v>3.99135446685879</v>
      </c>
    </row>
    <row r="475" spans="1:14" ht="12.75">
      <c r="A475" s="76">
        <f t="shared" si="63"/>
        <v>465</v>
      </c>
      <c r="G475" s="61">
        <f t="shared" si="64"/>
        <v>0</v>
      </c>
      <c r="H475" s="61">
        <f t="shared" si="65"/>
        <v>0</v>
      </c>
      <c r="I475" s="61">
        <f t="shared" si="66"/>
        <v>0</v>
      </c>
      <c r="J475" s="65">
        <f t="shared" si="67"/>
        <v>0</v>
      </c>
      <c r="K475" s="67">
        <f t="shared" si="68"/>
        <v>0.0017361111094942316</v>
      </c>
      <c r="L475" s="68">
        <f t="shared" si="69"/>
        <v>0.001</v>
      </c>
      <c r="N475">
        <f t="shared" si="70"/>
        <v>3.99135446685879</v>
      </c>
    </row>
    <row r="476" spans="1:14" ht="12.75">
      <c r="A476" s="76">
        <f t="shared" si="63"/>
        <v>466</v>
      </c>
      <c r="G476" s="61">
        <f t="shared" si="64"/>
        <v>0</v>
      </c>
      <c r="H476" s="61">
        <f t="shared" si="65"/>
        <v>0</v>
      </c>
      <c r="I476" s="61">
        <f t="shared" si="66"/>
        <v>0</v>
      </c>
      <c r="J476" s="65">
        <f t="shared" si="67"/>
        <v>0</v>
      </c>
      <c r="K476" s="67">
        <f t="shared" si="68"/>
        <v>0.0017361111094942316</v>
      </c>
      <c r="L476" s="68">
        <f t="shared" si="69"/>
        <v>0.001</v>
      </c>
      <c r="N476">
        <f t="shared" si="70"/>
        <v>3.99135446685879</v>
      </c>
    </row>
    <row r="477" spans="1:14" ht="12.75">
      <c r="A477" s="76">
        <f t="shared" si="63"/>
        <v>467</v>
      </c>
      <c r="G477" s="61">
        <f t="shared" si="64"/>
        <v>0</v>
      </c>
      <c r="H477" s="61">
        <f t="shared" si="65"/>
        <v>0</v>
      </c>
      <c r="I477" s="61">
        <f t="shared" si="66"/>
        <v>0</v>
      </c>
      <c r="J477" s="65">
        <f t="shared" si="67"/>
        <v>0</v>
      </c>
      <c r="K477" s="67">
        <f t="shared" si="68"/>
        <v>0.0017361111094942316</v>
      </c>
      <c r="L477" s="68">
        <f t="shared" si="69"/>
        <v>0.001</v>
      </c>
      <c r="N477">
        <f t="shared" si="70"/>
        <v>3.99135446685879</v>
      </c>
    </row>
    <row r="478" spans="1:14" ht="12.75">
      <c r="A478" s="76">
        <f t="shared" si="63"/>
        <v>468</v>
      </c>
      <c r="G478" s="61">
        <f t="shared" si="64"/>
        <v>0</v>
      </c>
      <c r="H478" s="61">
        <f t="shared" si="65"/>
        <v>0</v>
      </c>
      <c r="I478" s="61">
        <f t="shared" si="66"/>
        <v>0</v>
      </c>
      <c r="J478" s="65">
        <f t="shared" si="67"/>
        <v>0</v>
      </c>
      <c r="K478" s="67">
        <f t="shared" si="68"/>
        <v>0.0017361111094942316</v>
      </c>
      <c r="L478" s="68">
        <f t="shared" si="69"/>
        <v>0.001</v>
      </c>
      <c r="N478">
        <f t="shared" si="70"/>
        <v>3.99135446685879</v>
      </c>
    </row>
    <row r="479" spans="1:14" ht="12.75">
      <c r="A479" s="76">
        <f t="shared" si="63"/>
        <v>469</v>
      </c>
      <c r="G479" s="61">
        <f t="shared" si="64"/>
        <v>0</v>
      </c>
      <c r="H479" s="61">
        <f t="shared" si="65"/>
        <v>0</v>
      </c>
      <c r="I479" s="61">
        <f t="shared" si="66"/>
        <v>0</v>
      </c>
      <c r="J479" s="65">
        <f t="shared" si="67"/>
        <v>0</v>
      </c>
      <c r="K479" s="67">
        <f t="shared" si="68"/>
        <v>0.0017361111094942316</v>
      </c>
      <c r="L479" s="68">
        <f t="shared" si="69"/>
        <v>0.001</v>
      </c>
      <c r="N479">
        <f t="shared" si="70"/>
        <v>3.99135446685879</v>
      </c>
    </row>
    <row r="480" spans="1:14" ht="12.75">
      <c r="A480" s="76">
        <f t="shared" si="63"/>
        <v>470</v>
      </c>
      <c r="G480" s="61">
        <f t="shared" si="64"/>
        <v>0</v>
      </c>
      <c r="H480" s="61">
        <f t="shared" si="65"/>
        <v>0</v>
      </c>
      <c r="I480" s="61">
        <f t="shared" si="66"/>
        <v>0</v>
      </c>
      <c r="J480" s="65">
        <f t="shared" si="67"/>
        <v>0</v>
      </c>
      <c r="K480" s="67">
        <f t="shared" si="68"/>
        <v>0.0017361111094942316</v>
      </c>
      <c r="L480" s="68">
        <f t="shared" si="69"/>
        <v>0.001</v>
      </c>
      <c r="N480">
        <f t="shared" si="70"/>
        <v>3.99135446685879</v>
      </c>
    </row>
    <row r="481" spans="1:14" ht="12.75">
      <c r="A481" s="76">
        <f t="shared" si="63"/>
        <v>471</v>
      </c>
      <c r="G481" s="61">
        <f t="shared" si="64"/>
        <v>0</v>
      </c>
      <c r="H481" s="61">
        <f t="shared" si="65"/>
        <v>0</v>
      </c>
      <c r="I481" s="61">
        <f t="shared" si="66"/>
        <v>0</v>
      </c>
      <c r="J481" s="65">
        <f t="shared" si="67"/>
        <v>0</v>
      </c>
      <c r="K481" s="67">
        <f t="shared" si="68"/>
        <v>0.0017361111094942316</v>
      </c>
      <c r="L481" s="68">
        <f t="shared" si="69"/>
        <v>0.001</v>
      </c>
      <c r="N481">
        <f t="shared" si="70"/>
        <v>3.99135446685879</v>
      </c>
    </row>
    <row r="482" spans="1:14" ht="12.75">
      <c r="A482" s="76">
        <f t="shared" si="63"/>
        <v>472</v>
      </c>
      <c r="G482" s="61">
        <f t="shared" si="64"/>
        <v>0</v>
      </c>
      <c r="H482" s="61">
        <f t="shared" si="65"/>
        <v>0</v>
      </c>
      <c r="I482" s="61">
        <f t="shared" si="66"/>
        <v>0</v>
      </c>
      <c r="J482" s="65">
        <f t="shared" si="67"/>
        <v>0</v>
      </c>
      <c r="K482" s="67">
        <f t="shared" si="68"/>
        <v>0.0017361111094942316</v>
      </c>
      <c r="L482" s="68">
        <f t="shared" si="69"/>
        <v>0.001</v>
      </c>
      <c r="N482">
        <f t="shared" si="70"/>
        <v>3.99135446685879</v>
      </c>
    </row>
    <row r="483" spans="1:14" ht="12.75">
      <c r="A483" s="76">
        <f t="shared" si="63"/>
        <v>473</v>
      </c>
      <c r="G483" s="61">
        <f t="shared" si="64"/>
        <v>0</v>
      </c>
      <c r="H483" s="61">
        <f t="shared" si="65"/>
        <v>0</v>
      </c>
      <c r="I483" s="61">
        <f t="shared" si="66"/>
        <v>0</v>
      </c>
      <c r="J483" s="65">
        <f t="shared" si="67"/>
        <v>0</v>
      </c>
      <c r="K483" s="67">
        <f t="shared" si="68"/>
        <v>0.0017361111094942316</v>
      </c>
      <c r="L483" s="68">
        <f t="shared" si="69"/>
        <v>0.001</v>
      </c>
      <c r="N483">
        <f t="shared" si="70"/>
        <v>3.99135446685879</v>
      </c>
    </row>
    <row r="484" spans="1:14" ht="12.75">
      <c r="A484" s="76">
        <f t="shared" si="63"/>
        <v>474</v>
      </c>
      <c r="G484" s="61">
        <f t="shared" si="64"/>
        <v>0</v>
      </c>
      <c r="H484" s="61">
        <f t="shared" si="65"/>
        <v>0</v>
      </c>
      <c r="I484" s="61">
        <f t="shared" si="66"/>
        <v>0</v>
      </c>
      <c r="J484" s="65">
        <f t="shared" si="67"/>
        <v>0</v>
      </c>
      <c r="K484" s="67">
        <f t="shared" si="68"/>
        <v>0.0017361111094942316</v>
      </c>
      <c r="L484" s="68">
        <f t="shared" si="69"/>
        <v>0.001</v>
      </c>
      <c r="N484">
        <f t="shared" si="70"/>
        <v>3.99135446685879</v>
      </c>
    </row>
    <row r="485" spans="1:14" ht="12.75">
      <c r="A485" s="76">
        <f t="shared" si="63"/>
        <v>475</v>
      </c>
      <c r="G485" s="61">
        <f t="shared" si="64"/>
        <v>0</v>
      </c>
      <c r="H485" s="61">
        <f t="shared" si="65"/>
        <v>0</v>
      </c>
      <c r="I485" s="61">
        <f t="shared" si="66"/>
        <v>0</v>
      </c>
      <c r="J485" s="65">
        <f t="shared" si="67"/>
        <v>0</v>
      </c>
      <c r="K485" s="67">
        <f t="shared" si="68"/>
        <v>0.0017361111094942316</v>
      </c>
      <c r="L485" s="68">
        <f t="shared" si="69"/>
        <v>0.001</v>
      </c>
      <c r="N485">
        <f t="shared" si="70"/>
        <v>3.99135446685879</v>
      </c>
    </row>
    <row r="486" spans="1:14" ht="12.75">
      <c r="A486" s="76">
        <f t="shared" si="63"/>
        <v>476</v>
      </c>
      <c r="G486" s="61">
        <f t="shared" si="64"/>
        <v>0</v>
      </c>
      <c r="H486" s="61">
        <f t="shared" si="65"/>
        <v>0</v>
      </c>
      <c r="I486" s="61">
        <f t="shared" si="66"/>
        <v>0</v>
      </c>
      <c r="J486" s="65">
        <f t="shared" si="67"/>
        <v>0</v>
      </c>
      <c r="K486" s="67">
        <f t="shared" si="68"/>
        <v>0.0017361111094942316</v>
      </c>
      <c r="L486" s="68">
        <f t="shared" si="69"/>
        <v>0.001</v>
      </c>
      <c r="N486">
        <f t="shared" si="70"/>
        <v>3.99135446685879</v>
      </c>
    </row>
    <row r="487" spans="1:14" ht="12.75">
      <c r="A487" s="76">
        <f t="shared" si="63"/>
        <v>477</v>
      </c>
      <c r="G487" s="61">
        <f t="shared" si="64"/>
        <v>0</v>
      </c>
      <c r="H487" s="61">
        <f t="shared" si="65"/>
        <v>0</v>
      </c>
      <c r="I487" s="61">
        <f t="shared" si="66"/>
        <v>0</v>
      </c>
      <c r="J487" s="65">
        <f t="shared" si="67"/>
        <v>0</v>
      </c>
      <c r="K487" s="67">
        <f t="shared" si="68"/>
        <v>0.0017361111094942316</v>
      </c>
      <c r="L487" s="68">
        <f t="shared" si="69"/>
        <v>0.001</v>
      </c>
      <c r="N487">
        <f t="shared" si="70"/>
        <v>3.99135446685879</v>
      </c>
    </row>
    <row r="488" spans="1:14" ht="12.75">
      <c r="A488" s="76">
        <f t="shared" si="63"/>
        <v>478</v>
      </c>
      <c r="G488" s="61">
        <f t="shared" si="64"/>
        <v>0</v>
      </c>
      <c r="H488" s="61">
        <f t="shared" si="65"/>
        <v>0</v>
      </c>
      <c r="I488" s="61">
        <f t="shared" si="66"/>
        <v>0</v>
      </c>
      <c r="J488" s="65">
        <f t="shared" si="67"/>
        <v>0</v>
      </c>
      <c r="K488" s="67">
        <f t="shared" si="68"/>
        <v>0.0017361111094942316</v>
      </c>
      <c r="L488" s="68">
        <f t="shared" si="69"/>
        <v>0.001</v>
      </c>
      <c r="N488">
        <f t="shared" si="70"/>
        <v>3.99135446685879</v>
      </c>
    </row>
    <row r="489" spans="1:14" ht="12.75">
      <c r="A489" s="76">
        <f t="shared" si="63"/>
        <v>479</v>
      </c>
      <c r="G489" s="61">
        <f t="shared" si="64"/>
        <v>0</v>
      </c>
      <c r="H489" s="61">
        <f t="shared" si="65"/>
        <v>0</v>
      </c>
      <c r="I489" s="61">
        <f t="shared" si="66"/>
        <v>0</v>
      </c>
      <c r="J489" s="65">
        <f t="shared" si="67"/>
        <v>0</v>
      </c>
      <c r="K489" s="67">
        <f t="shared" si="68"/>
        <v>0.0017361111094942316</v>
      </c>
      <c r="L489" s="68">
        <f t="shared" si="69"/>
        <v>0.001</v>
      </c>
      <c r="N489">
        <f t="shared" si="70"/>
        <v>3.99135446685879</v>
      </c>
    </row>
    <row r="490" spans="1:14" ht="12.75">
      <c r="A490" s="76">
        <f t="shared" si="63"/>
        <v>480</v>
      </c>
      <c r="G490" s="61">
        <f t="shared" si="64"/>
        <v>0</v>
      </c>
      <c r="H490" s="61">
        <f t="shared" si="65"/>
        <v>0</v>
      </c>
      <c r="I490" s="61">
        <f t="shared" si="66"/>
        <v>0</v>
      </c>
      <c r="J490" s="65">
        <f t="shared" si="67"/>
        <v>0</v>
      </c>
      <c r="K490" s="67">
        <f t="shared" si="68"/>
        <v>0.0017361111094942316</v>
      </c>
      <c r="L490" s="68">
        <f t="shared" si="69"/>
        <v>0.001</v>
      </c>
      <c r="N490">
        <f t="shared" si="70"/>
        <v>3.99135446685879</v>
      </c>
    </row>
    <row r="491" spans="1:14" ht="12.75">
      <c r="A491" s="76">
        <f t="shared" si="63"/>
        <v>481</v>
      </c>
      <c r="G491" s="61">
        <f t="shared" si="64"/>
        <v>0</v>
      </c>
      <c r="H491" s="61">
        <f t="shared" si="65"/>
        <v>0</v>
      </c>
      <c r="I491" s="61">
        <f t="shared" si="66"/>
        <v>0</v>
      </c>
      <c r="J491" s="65">
        <f t="shared" si="67"/>
        <v>0</v>
      </c>
      <c r="K491" s="67">
        <f t="shared" si="68"/>
        <v>0.0017361111094942316</v>
      </c>
      <c r="L491" s="68">
        <f t="shared" si="69"/>
        <v>0.001</v>
      </c>
      <c r="N491">
        <f t="shared" si="70"/>
        <v>3.99135446685879</v>
      </c>
    </row>
    <row r="492" spans="1:14" ht="12.75">
      <c r="A492" s="76">
        <f t="shared" si="63"/>
        <v>482</v>
      </c>
      <c r="G492" s="61">
        <f t="shared" si="64"/>
        <v>0</v>
      </c>
      <c r="H492" s="61">
        <f t="shared" si="65"/>
        <v>0</v>
      </c>
      <c r="I492" s="61">
        <f t="shared" si="66"/>
        <v>0</v>
      </c>
      <c r="J492" s="65">
        <f t="shared" si="67"/>
        <v>0</v>
      </c>
      <c r="K492" s="67">
        <f t="shared" si="68"/>
        <v>0.0017361111094942316</v>
      </c>
      <c r="L492" s="68">
        <f t="shared" si="69"/>
        <v>0.001</v>
      </c>
      <c r="N492">
        <f t="shared" si="70"/>
        <v>3.99135446685879</v>
      </c>
    </row>
    <row r="493" spans="1:14" ht="12.75">
      <c r="A493" s="76">
        <f t="shared" si="63"/>
        <v>483</v>
      </c>
      <c r="G493" s="61">
        <f t="shared" si="64"/>
        <v>0</v>
      </c>
      <c r="H493" s="61">
        <f t="shared" si="65"/>
        <v>0</v>
      </c>
      <c r="I493" s="61">
        <f t="shared" si="66"/>
        <v>0</v>
      </c>
      <c r="J493" s="65">
        <f t="shared" si="67"/>
        <v>0</v>
      </c>
      <c r="K493" s="67">
        <f t="shared" si="68"/>
        <v>0.0017361111094942316</v>
      </c>
      <c r="L493" s="68">
        <f t="shared" si="69"/>
        <v>0.001</v>
      </c>
      <c r="N493">
        <f t="shared" si="70"/>
        <v>3.99135446685879</v>
      </c>
    </row>
    <row r="494" spans="1:14" ht="12.75">
      <c r="A494" s="76">
        <f t="shared" si="63"/>
        <v>484</v>
      </c>
      <c r="G494" s="61">
        <f t="shared" si="64"/>
        <v>0</v>
      </c>
      <c r="H494" s="61">
        <f t="shared" si="65"/>
        <v>0</v>
      </c>
      <c r="I494" s="61">
        <f t="shared" si="66"/>
        <v>0</v>
      </c>
      <c r="J494" s="65">
        <f t="shared" si="67"/>
        <v>0</v>
      </c>
      <c r="K494" s="67">
        <f t="shared" si="68"/>
        <v>0.0017361111094942316</v>
      </c>
      <c r="L494" s="68">
        <f t="shared" si="69"/>
        <v>0.001</v>
      </c>
      <c r="N494">
        <f t="shared" si="70"/>
        <v>3.99135446685879</v>
      </c>
    </row>
    <row r="495" spans="1:14" ht="12.75">
      <c r="A495" s="76">
        <f t="shared" si="63"/>
        <v>485</v>
      </c>
      <c r="G495" s="61">
        <f t="shared" si="64"/>
        <v>0</v>
      </c>
      <c r="H495" s="61">
        <f t="shared" si="65"/>
        <v>0</v>
      </c>
      <c r="I495" s="61">
        <f t="shared" si="66"/>
        <v>0</v>
      </c>
      <c r="J495" s="65">
        <f t="shared" si="67"/>
        <v>0</v>
      </c>
      <c r="K495" s="67">
        <f t="shared" si="68"/>
        <v>0.0017361111094942316</v>
      </c>
      <c r="L495" s="68">
        <f t="shared" si="69"/>
        <v>0.001</v>
      </c>
      <c r="N495">
        <f t="shared" si="70"/>
        <v>3.99135446685879</v>
      </c>
    </row>
    <row r="496" spans="1:14" ht="12.75">
      <c r="A496" s="76">
        <f t="shared" si="63"/>
        <v>486</v>
      </c>
      <c r="G496" s="61">
        <f t="shared" si="64"/>
        <v>0</v>
      </c>
      <c r="H496" s="61">
        <f t="shared" si="65"/>
        <v>0</v>
      </c>
      <c r="I496" s="61">
        <f t="shared" si="66"/>
        <v>0</v>
      </c>
      <c r="J496" s="65">
        <f t="shared" si="67"/>
        <v>0</v>
      </c>
      <c r="K496" s="67">
        <f t="shared" si="68"/>
        <v>0.0017361111094942316</v>
      </c>
      <c r="L496" s="68">
        <f t="shared" si="69"/>
        <v>0.001</v>
      </c>
      <c r="N496">
        <f t="shared" si="70"/>
        <v>3.99135446685879</v>
      </c>
    </row>
    <row r="497" spans="1:14" ht="12.75">
      <c r="A497" s="76">
        <f t="shared" si="63"/>
        <v>487</v>
      </c>
      <c r="G497" s="61">
        <f t="shared" si="64"/>
        <v>0</v>
      </c>
      <c r="H497" s="61">
        <f t="shared" si="65"/>
        <v>0</v>
      </c>
      <c r="I497" s="61">
        <f t="shared" si="66"/>
        <v>0</v>
      </c>
      <c r="J497" s="65">
        <f t="shared" si="67"/>
        <v>0</v>
      </c>
      <c r="K497" s="67">
        <f t="shared" si="68"/>
        <v>0.0017361111094942316</v>
      </c>
      <c r="L497" s="68">
        <f t="shared" si="69"/>
        <v>0.001</v>
      </c>
      <c r="N497">
        <f t="shared" si="70"/>
        <v>3.99135446685879</v>
      </c>
    </row>
    <row r="498" spans="1:14" ht="12.75">
      <c r="A498" s="76">
        <f t="shared" si="63"/>
        <v>488</v>
      </c>
      <c r="G498" s="61">
        <f t="shared" si="64"/>
        <v>0</v>
      </c>
      <c r="H498" s="61">
        <f t="shared" si="65"/>
        <v>0</v>
      </c>
      <c r="I498" s="61">
        <f t="shared" si="66"/>
        <v>0</v>
      </c>
      <c r="J498" s="65">
        <f t="shared" si="67"/>
        <v>0</v>
      </c>
      <c r="K498" s="67">
        <f t="shared" si="68"/>
        <v>0.0017361111094942316</v>
      </c>
      <c r="L498" s="68">
        <f t="shared" si="69"/>
        <v>0.001</v>
      </c>
      <c r="N498">
        <f t="shared" si="70"/>
        <v>3.99135446685879</v>
      </c>
    </row>
    <row r="499" spans="1:14" ht="12.75">
      <c r="A499" s="76">
        <f t="shared" si="63"/>
        <v>489</v>
      </c>
      <c r="G499" s="61">
        <f t="shared" si="64"/>
        <v>0</v>
      </c>
      <c r="H499" s="61">
        <f t="shared" si="65"/>
        <v>0</v>
      </c>
      <c r="I499" s="61">
        <f t="shared" si="66"/>
        <v>0</v>
      </c>
      <c r="J499" s="65">
        <f t="shared" si="67"/>
        <v>0</v>
      </c>
      <c r="K499" s="67">
        <f t="shared" si="68"/>
        <v>0.0017361111094942316</v>
      </c>
      <c r="L499" s="68">
        <f t="shared" si="69"/>
        <v>0.001</v>
      </c>
      <c r="N499">
        <f t="shared" si="70"/>
        <v>3.99135446685879</v>
      </c>
    </row>
    <row r="500" spans="1:14" ht="12.75">
      <c r="A500" s="76">
        <f t="shared" si="63"/>
        <v>490</v>
      </c>
      <c r="G500" s="61">
        <f t="shared" si="64"/>
        <v>0</v>
      </c>
      <c r="H500" s="61">
        <f t="shared" si="65"/>
        <v>0</v>
      </c>
      <c r="I500" s="61">
        <f t="shared" si="66"/>
        <v>0</v>
      </c>
      <c r="J500" s="65">
        <f t="shared" si="67"/>
        <v>0</v>
      </c>
      <c r="K500" s="67">
        <f t="shared" si="68"/>
        <v>0.0017361111094942316</v>
      </c>
      <c r="L500" s="68">
        <f t="shared" si="69"/>
        <v>0.001</v>
      </c>
      <c r="N500">
        <f t="shared" si="70"/>
        <v>3.99135446685879</v>
      </c>
    </row>
    <row r="501" spans="1:14" ht="12.75">
      <c r="A501" s="76">
        <f t="shared" si="63"/>
        <v>491</v>
      </c>
      <c r="G501" s="61">
        <f t="shared" si="64"/>
        <v>0</v>
      </c>
      <c r="H501" s="61">
        <f t="shared" si="65"/>
        <v>0</v>
      </c>
      <c r="I501" s="61">
        <f t="shared" si="66"/>
        <v>0</v>
      </c>
      <c r="J501" s="65">
        <f t="shared" si="67"/>
        <v>0</v>
      </c>
      <c r="K501" s="67">
        <f t="shared" si="68"/>
        <v>0.0017361111094942316</v>
      </c>
      <c r="L501" s="68">
        <f t="shared" si="69"/>
        <v>0.001</v>
      </c>
      <c r="N501">
        <f t="shared" si="70"/>
        <v>3.99135446685879</v>
      </c>
    </row>
    <row r="502" spans="1:14" ht="12.75">
      <c r="A502" s="76">
        <f t="shared" si="63"/>
        <v>492</v>
      </c>
      <c r="G502" s="61">
        <f t="shared" si="64"/>
        <v>0</v>
      </c>
      <c r="H502" s="61">
        <f t="shared" si="65"/>
        <v>0</v>
      </c>
      <c r="I502" s="61">
        <f t="shared" si="66"/>
        <v>0</v>
      </c>
      <c r="J502" s="65">
        <f t="shared" si="67"/>
        <v>0</v>
      </c>
      <c r="K502" s="67">
        <f t="shared" si="68"/>
        <v>0.0017361111094942316</v>
      </c>
      <c r="L502" s="68">
        <f t="shared" si="69"/>
        <v>0.001</v>
      </c>
      <c r="N502">
        <f t="shared" si="70"/>
        <v>3.99135446685879</v>
      </c>
    </row>
    <row r="503" spans="1:14" ht="12.75">
      <c r="A503" s="76">
        <f t="shared" si="63"/>
        <v>493</v>
      </c>
      <c r="G503" s="61">
        <f t="shared" si="64"/>
        <v>0</v>
      </c>
      <c r="H503" s="61">
        <f t="shared" si="65"/>
        <v>0</v>
      </c>
      <c r="I503" s="61">
        <f t="shared" si="66"/>
        <v>0</v>
      </c>
      <c r="J503" s="65">
        <f t="shared" si="67"/>
        <v>0</v>
      </c>
      <c r="K503" s="67">
        <f t="shared" si="68"/>
        <v>0.0017361111094942316</v>
      </c>
      <c r="L503" s="68">
        <f t="shared" si="69"/>
        <v>0.001</v>
      </c>
      <c r="N503">
        <f t="shared" si="70"/>
        <v>3.99135446685879</v>
      </c>
    </row>
    <row r="504" spans="1:14" ht="12.75">
      <c r="A504" s="76">
        <f t="shared" si="63"/>
        <v>494</v>
      </c>
      <c r="G504" s="61">
        <f aca="true" t="shared" si="71" ref="G504:G547">INT(B504/X$26)*X$25+MOD(B504,X$28)*X$27</f>
        <v>0</v>
      </c>
      <c r="H504" s="61">
        <f aca="true" t="shared" si="72" ref="H504:H547">INT(C504/Y$26)*Y$25+MOD(C504,Y$28)*Y$27</f>
        <v>0</v>
      </c>
      <c r="I504" s="61">
        <f aca="true" t="shared" si="73" ref="I504:I547">INT(D504/Z$26)*Z$25+MOD(D504,Z$28)*Z$27</f>
        <v>0</v>
      </c>
      <c r="J504" s="65">
        <f aca="true" t="shared" si="74" ref="J504:J547">SUM(G504:I504)</f>
        <v>0</v>
      </c>
      <c r="K504" s="67">
        <f aca="true" t="shared" si="75" ref="K504:K547">IF(ISNUMBER(E504),J504-$J$11+$K$9/86400,MAX($J$11:$J$2003)-$J$11)</f>
        <v>0.0017361111094942316</v>
      </c>
      <c r="L504" s="68">
        <f aca="true" t="shared" si="76" ref="L504:L547">IF(ISBLANK(E504),0.001,IF(N504&gt;0.001,N504,0.001))</f>
        <v>0.001</v>
      </c>
      <c r="N504">
        <f aca="true" t="shared" si="77" ref="N504:N547">(E504-$U$2)/$U$1</f>
        <v>3.99135446685879</v>
      </c>
    </row>
    <row r="505" spans="1:14" ht="12.75">
      <c r="A505" s="76">
        <f t="shared" si="63"/>
        <v>495</v>
      </c>
      <c r="G505" s="61">
        <f t="shared" si="71"/>
        <v>0</v>
      </c>
      <c r="H505" s="61">
        <f t="shared" si="72"/>
        <v>0</v>
      </c>
      <c r="I505" s="61">
        <f t="shared" si="73"/>
        <v>0</v>
      </c>
      <c r="J505" s="65">
        <f t="shared" si="74"/>
        <v>0</v>
      </c>
      <c r="K505" s="67">
        <f t="shared" si="75"/>
        <v>0.0017361111094942316</v>
      </c>
      <c r="L505" s="68">
        <f t="shared" si="76"/>
        <v>0.001</v>
      </c>
      <c r="N505">
        <f t="shared" si="77"/>
        <v>3.99135446685879</v>
      </c>
    </row>
    <row r="506" spans="1:14" ht="12.75">
      <c r="A506" s="76">
        <f t="shared" si="63"/>
        <v>496</v>
      </c>
      <c r="G506" s="61">
        <f t="shared" si="71"/>
        <v>0</v>
      </c>
      <c r="H506" s="61">
        <f t="shared" si="72"/>
        <v>0</v>
      </c>
      <c r="I506" s="61">
        <f t="shared" si="73"/>
        <v>0</v>
      </c>
      <c r="J506" s="65">
        <f t="shared" si="74"/>
        <v>0</v>
      </c>
      <c r="K506" s="67">
        <f t="shared" si="75"/>
        <v>0.0017361111094942316</v>
      </c>
      <c r="L506" s="68">
        <f t="shared" si="76"/>
        <v>0.001</v>
      </c>
      <c r="N506">
        <f t="shared" si="77"/>
        <v>3.99135446685879</v>
      </c>
    </row>
    <row r="507" spans="1:14" ht="12.75">
      <c r="A507" s="76">
        <f t="shared" si="63"/>
        <v>497</v>
      </c>
      <c r="G507" s="61">
        <f t="shared" si="71"/>
        <v>0</v>
      </c>
      <c r="H507" s="61">
        <f t="shared" si="72"/>
        <v>0</v>
      </c>
      <c r="I507" s="61">
        <f t="shared" si="73"/>
        <v>0</v>
      </c>
      <c r="J507" s="65">
        <f t="shared" si="74"/>
        <v>0</v>
      </c>
      <c r="K507" s="67">
        <f t="shared" si="75"/>
        <v>0.0017361111094942316</v>
      </c>
      <c r="L507" s="68">
        <f t="shared" si="76"/>
        <v>0.001</v>
      </c>
      <c r="N507">
        <f t="shared" si="77"/>
        <v>3.99135446685879</v>
      </c>
    </row>
    <row r="508" spans="1:14" ht="12.75">
      <c r="A508" s="76">
        <f t="shared" si="63"/>
        <v>498</v>
      </c>
      <c r="G508" s="61">
        <f t="shared" si="71"/>
        <v>0</v>
      </c>
      <c r="H508" s="61">
        <f t="shared" si="72"/>
        <v>0</v>
      </c>
      <c r="I508" s="61">
        <f t="shared" si="73"/>
        <v>0</v>
      </c>
      <c r="J508" s="65">
        <f t="shared" si="74"/>
        <v>0</v>
      </c>
      <c r="K508" s="67">
        <f t="shared" si="75"/>
        <v>0.0017361111094942316</v>
      </c>
      <c r="L508" s="68">
        <f t="shared" si="76"/>
        <v>0.001</v>
      </c>
      <c r="N508">
        <f t="shared" si="77"/>
        <v>3.99135446685879</v>
      </c>
    </row>
    <row r="509" spans="1:14" ht="12.75">
      <c r="A509" s="76">
        <f t="shared" si="63"/>
        <v>499</v>
      </c>
      <c r="G509" s="61">
        <f t="shared" si="71"/>
        <v>0</v>
      </c>
      <c r="H509" s="61">
        <f t="shared" si="72"/>
        <v>0</v>
      </c>
      <c r="I509" s="61">
        <f t="shared" si="73"/>
        <v>0</v>
      </c>
      <c r="J509" s="65">
        <f t="shared" si="74"/>
        <v>0</v>
      </c>
      <c r="K509" s="67">
        <f t="shared" si="75"/>
        <v>0.0017361111094942316</v>
      </c>
      <c r="L509" s="68">
        <f t="shared" si="76"/>
        <v>0.001</v>
      </c>
      <c r="N509">
        <f t="shared" si="77"/>
        <v>3.99135446685879</v>
      </c>
    </row>
    <row r="510" spans="1:14" ht="12.75">
      <c r="A510" s="76">
        <f t="shared" si="63"/>
        <v>500</v>
      </c>
      <c r="G510" s="61">
        <f t="shared" si="71"/>
        <v>0</v>
      </c>
      <c r="H510" s="61">
        <f t="shared" si="72"/>
        <v>0</v>
      </c>
      <c r="I510" s="61">
        <f t="shared" si="73"/>
        <v>0</v>
      </c>
      <c r="J510" s="65">
        <f t="shared" si="74"/>
        <v>0</v>
      </c>
      <c r="K510" s="67">
        <f t="shared" si="75"/>
        <v>0.0017361111094942316</v>
      </c>
      <c r="L510" s="68">
        <f t="shared" si="76"/>
        <v>0.001</v>
      </c>
      <c r="N510">
        <f t="shared" si="77"/>
        <v>3.99135446685879</v>
      </c>
    </row>
    <row r="511" spans="1:14" ht="12.75">
      <c r="A511" s="76">
        <f t="shared" si="63"/>
        <v>501</v>
      </c>
      <c r="G511" s="61">
        <f t="shared" si="71"/>
        <v>0</v>
      </c>
      <c r="H511" s="61">
        <f t="shared" si="72"/>
        <v>0</v>
      </c>
      <c r="I511" s="61">
        <f t="shared" si="73"/>
        <v>0</v>
      </c>
      <c r="J511" s="65">
        <f t="shared" si="74"/>
        <v>0</v>
      </c>
      <c r="K511" s="67">
        <f t="shared" si="75"/>
        <v>0.0017361111094942316</v>
      </c>
      <c r="L511" s="68">
        <f t="shared" si="76"/>
        <v>0.001</v>
      </c>
      <c r="N511">
        <f t="shared" si="77"/>
        <v>3.99135446685879</v>
      </c>
    </row>
    <row r="512" spans="1:14" ht="12.75">
      <c r="A512" s="76">
        <f t="shared" si="63"/>
        <v>502</v>
      </c>
      <c r="G512" s="61">
        <f t="shared" si="71"/>
        <v>0</v>
      </c>
      <c r="H512" s="61">
        <f t="shared" si="72"/>
        <v>0</v>
      </c>
      <c r="I512" s="61">
        <f t="shared" si="73"/>
        <v>0</v>
      </c>
      <c r="J512" s="65">
        <f t="shared" si="74"/>
        <v>0</v>
      </c>
      <c r="K512" s="67">
        <f t="shared" si="75"/>
        <v>0.0017361111094942316</v>
      </c>
      <c r="L512" s="68">
        <f t="shared" si="76"/>
        <v>0.001</v>
      </c>
      <c r="N512">
        <f t="shared" si="77"/>
        <v>3.99135446685879</v>
      </c>
    </row>
    <row r="513" spans="1:14" ht="12.75">
      <c r="A513" s="76">
        <f t="shared" si="63"/>
        <v>503</v>
      </c>
      <c r="G513" s="61">
        <f t="shared" si="71"/>
        <v>0</v>
      </c>
      <c r="H513" s="61">
        <f t="shared" si="72"/>
        <v>0</v>
      </c>
      <c r="I513" s="61">
        <f t="shared" si="73"/>
        <v>0</v>
      </c>
      <c r="J513" s="65">
        <f t="shared" si="74"/>
        <v>0</v>
      </c>
      <c r="K513" s="67">
        <f t="shared" si="75"/>
        <v>0.0017361111094942316</v>
      </c>
      <c r="L513" s="68">
        <f t="shared" si="76"/>
        <v>0.001</v>
      </c>
      <c r="N513">
        <f t="shared" si="77"/>
        <v>3.99135446685879</v>
      </c>
    </row>
    <row r="514" spans="1:14" ht="12.75">
      <c r="A514" s="76">
        <f t="shared" si="63"/>
        <v>504</v>
      </c>
      <c r="G514" s="61">
        <f t="shared" si="71"/>
        <v>0</v>
      </c>
      <c r="H514" s="61">
        <f t="shared" si="72"/>
        <v>0</v>
      </c>
      <c r="I514" s="61">
        <f t="shared" si="73"/>
        <v>0</v>
      </c>
      <c r="J514" s="65">
        <f t="shared" si="74"/>
        <v>0</v>
      </c>
      <c r="K514" s="67">
        <f t="shared" si="75"/>
        <v>0.0017361111094942316</v>
      </c>
      <c r="L514" s="68">
        <f t="shared" si="76"/>
        <v>0.001</v>
      </c>
      <c r="N514">
        <f t="shared" si="77"/>
        <v>3.99135446685879</v>
      </c>
    </row>
    <row r="515" spans="1:14" ht="12.75">
      <c r="A515" s="76">
        <f t="shared" si="63"/>
        <v>505</v>
      </c>
      <c r="G515" s="61">
        <f t="shared" si="71"/>
        <v>0</v>
      </c>
      <c r="H515" s="61">
        <f t="shared" si="72"/>
        <v>0</v>
      </c>
      <c r="I515" s="61">
        <f t="shared" si="73"/>
        <v>0</v>
      </c>
      <c r="J515" s="65">
        <f t="shared" si="74"/>
        <v>0</v>
      </c>
      <c r="K515" s="67">
        <f t="shared" si="75"/>
        <v>0.0017361111094942316</v>
      </c>
      <c r="L515" s="68">
        <f t="shared" si="76"/>
        <v>0.001</v>
      </c>
      <c r="N515">
        <f t="shared" si="77"/>
        <v>3.99135446685879</v>
      </c>
    </row>
    <row r="516" spans="1:14" ht="12.75">
      <c r="A516" s="76">
        <f t="shared" si="63"/>
        <v>506</v>
      </c>
      <c r="G516" s="61">
        <f t="shared" si="71"/>
        <v>0</v>
      </c>
      <c r="H516" s="61">
        <f t="shared" si="72"/>
        <v>0</v>
      </c>
      <c r="I516" s="61">
        <f t="shared" si="73"/>
        <v>0</v>
      </c>
      <c r="J516" s="65">
        <f t="shared" si="74"/>
        <v>0</v>
      </c>
      <c r="K516" s="67">
        <f t="shared" si="75"/>
        <v>0.0017361111094942316</v>
      </c>
      <c r="L516" s="68">
        <f t="shared" si="76"/>
        <v>0.001</v>
      </c>
      <c r="N516">
        <f t="shared" si="77"/>
        <v>3.99135446685879</v>
      </c>
    </row>
    <row r="517" spans="1:14" ht="12.75">
      <c r="A517" s="76">
        <f t="shared" si="63"/>
        <v>507</v>
      </c>
      <c r="G517" s="61">
        <f t="shared" si="71"/>
        <v>0</v>
      </c>
      <c r="H517" s="61">
        <f t="shared" si="72"/>
        <v>0</v>
      </c>
      <c r="I517" s="61">
        <f t="shared" si="73"/>
        <v>0</v>
      </c>
      <c r="J517" s="65">
        <f t="shared" si="74"/>
        <v>0</v>
      </c>
      <c r="K517" s="67">
        <f t="shared" si="75"/>
        <v>0.0017361111094942316</v>
      </c>
      <c r="L517" s="68">
        <f t="shared" si="76"/>
        <v>0.001</v>
      </c>
      <c r="N517">
        <f t="shared" si="77"/>
        <v>3.99135446685879</v>
      </c>
    </row>
    <row r="518" spans="1:14" ht="12.75">
      <c r="A518" s="76">
        <f t="shared" si="63"/>
        <v>508</v>
      </c>
      <c r="G518" s="61">
        <f t="shared" si="71"/>
        <v>0</v>
      </c>
      <c r="H518" s="61">
        <f t="shared" si="72"/>
        <v>0</v>
      </c>
      <c r="I518" s="61">
        <f t="shared" si="73"/>
        <v>0</v>
      </c>
      <c r="J518" s="65">
        <f t="shared" si="74"/>
        <v>0</v>
      </c>
      <c r="K518" s="67">
        <f t="shared" si="75"/>
        <v>0.0017361111094942316</v>
      </c>
      <c r="L518" s="68">
        <f t="shared" si="76"/>
        <v>0.001</v>
      </c>
      <c r="N518">
        <f t="shared" si="77"/>
        <v>3.99135446685879</v>
      </c>
    </row>
    <row r="519" spans="1:14" ht="12.75">
      <c r="A519" s="76">
        <f t="shared" si="63"/>
        <v>509</v>
      </c>
      <c r="G519" s="61">
        <f t="shared" si="71"/>
        <v>0</v>
      </c>
      <c r="H519" s="61">
        <f t="shared" si="72"/>
        <v>0</v>
      </c>
      <c r="I519" s="61">
        <f t="shared" si="73"/>
        <v>0</v>
      </c>
      <c r="J519" s="65">
        <f t="shared" si="74"/>
        <v>0</v>
      </c>
      <c r="K519" s="67">
        <f t="shared" si="75"/>
        <v>0.0017361111094942316</v>
      </c>
      <c r="L519" s="68">
        <f t="shared" si="76"/>
        <v>0.001</v>
      </c>
      <c r="N519">
        <f t="shared" si="77"/>
        <v>3.99135446685879</v>
      </c>
    </row>
    <row r="520" spans="1:14" ht="12.75">
      <c r="A520" s="76">
        <f t="shared" si="63"/>
        <v>510</v>
      </c>
      <c r="G520" s="61">
        <f t="shared" si="71"/>
        <v>0</v>
      </c>
      <c r="H520" s="61">
        <f t="shared" si="72"/>
        <v>0</v>
      </c>
      <c r="I520" s="61">
        <f t="shared" si="73"/>
        <v>0</v>
      </c>
      <c r="J520" s="65">
        <f t="shared" si="74"/>
        <v>0</v>
      </c>
      <c r="K520" s="67">
        <f t="shared" si="75"/>
        <v>0.0017361111094942316</v>
      </c>
      <c r="L520" s="68">
        <f t="shared" si="76"/>
        <v>0.001</v>
      </c>
      <c r="N520">
        <f t="shared" si="77"/>
        <v>3.99135446685879</v>
      </c>
    </row>
    <row r="521" spans="1:14" ht="12.75">
      <c r="A521" s="76">
        <f t="shared" si="63"/>
        <v>511</v>
      </c>
      <c r="G521" s="61">
        <f t="shared" si="71"/>
        <v>0</v>
      </c>
      <c r="H521" s="61">
        <f t="shared" si="72"/>
        <v>0</v>
      </c>
      <c r="I521" s="61">
        <f t="shared" si="73"/>
        <v>0</v>
      </c>
      <c r="J521" s="65">
        <f t="shared" si="74"/>
        <v>0</v>
      </c>
      <c r="K521" s="67">
        <f t="shared" si="75"/>
        <v>0.0017361111094942316</v>
      </c>
      <c r="L521" s="68">
        <f t="shared" si="76"/>
        <v>0.001</v>
      </c>
      <c r="N521">
        <f t="shared" si="77"/>
        <v>3.99135446685879</v>
      </c>
    </row>
    <row r="522" spans="1:14" ht="12.75">
      <c r="A522" s="76">
        <f t="shared" si="63"/>
        <v>512</v>
      </c>
      <c r="G522" s="61">
        <f t="shared" si="71"/>
        <v>0</v>
      </c>
      <c r="H522" s="61">
        <f t="shared" si="72"/>
        <v>0</v>
      </c>
      <c r="I522" s="61">
        <f t="shared" si="73"/>
        <v>0</v>
      </c>
      <c r="J522" s="65">
        <f t="shared" si="74"/>
        <v>0</v>
      </c>
      <c r="K522" s="67">
        <f t="shared" si="75"/>
        <v>0.0017361111094942316</v>
      </c>
      <c r="L522" s="68">
        <f t="shared" si="76"/>
        <v>0.001</v>
      </c>
      <c r="N522">
        <f t="shared" si="77"/>
        <v>3.99135446685879</v>
      </c>
    </row>
    <row r="523" spans="1:14" ht="12.75">
      <c r="A523" s="76">
        <f t="shared" si="63"/>
        <v>513</v>
      </c>
      <c r="G523" s="61">
        <f t="shared" si="71"/>
        <v>0</v>
      </c>
      <c r="H523" s="61">
        <f t="shared" si="72"/>
        <v>0</v>
      </c>
      <c r="I523" s="61">
        <f t="shared" si="73"/>
        <v>0</v>
      </c>
      <c r="J523" s="65">
        <f t="shared" si="74"/>
        <v>0</v>
      </c>
      <c r="K523" s="67">
        <f t="shared" si="75"/>
        <v>0.0017361111094942316</v>
      </c>
      <c r="L523" s="68">
        <f t="shared" si="76"/>
        <v>0.001</v>
      </c>
      <c r="N523">
        <f t="shared" si="77"/>
        <v>3.99135446685879</v>
      </c>
    </row>
    <row r="524" spans="1:14" ht="12.75">
      <c r="A524" s="76">
        <f t="shared" si="63"/>
        <v>514</v>
      </c>
      <c r="G524" s="61">
        <f t="shared" si="71"/>
        <v>0</v>
      </c>
      <c r="H524" s="61">
        <f t="shared" si="72"/>
        <v>0</v>
      </c>
      <c r="I524" s="61">
        <f t="shared" si="73"/>
        <v>0</v>
      </c>
      <c r="J524" s="65">
        <f t="shared" si="74"/>
        <v>0</v>
      </c>
      <c r="K524" s="67">
        <f t="shared" si="75"/>
        <v>0.0017361111094942316</v>
      </c>
      <c r="L524" s="68">
        <f t="shared" si="76"/>
        <v>0.001</v>
      </c>
      <c r="N524">
        <f t="shared" si="77"/>
        <v>3.99135446685879</v>
      </c>
    </row>
    <row r="525" spans="1:14" ht="12.75">
      <c r="A525" s="76">
        <f aca="true" t="shared" si="78" ref="A525:A547">A524+1</f>
        <v>515</v>
      </c>
      <c r="G525" s="61">
        <f t="shared" si="71"/>
        <v>0</v>
      </c>
      <c r="H525" s="61">
        <f t="shared" si="72"/>
        <v>0</v>
      </c>
      <c r="I525" s="61">
        <f t="shared" si="73"/>
        <v>0</v>
      </c>
      <c r="J525" s="65">
        <f t="shared" si="74"/>
        <v>0</v>
      </c>
      <c r="K525" s="67">
        <f t="shared" si="75"/>
        <v>0.0017361111094942316</v>
      </c>
      <c r="L525" s="68">
        <f t="shared" si="76"/>
        <v>0.001</v>
      </c>
      <c r="N525">
        <f t="shared" si="77"/>
        <v>3.99135446685879</v>
      </c>
    </row>
    <row r="526" spans="1:14" ht="12.75">
      <c r="A526" s="76">
        <f t="shared" si="78"/>
        <v>516</v>
      </c>
      <c r="G526" s="61">
        <f t="shared" si="71"/>
        <v>0</v>
      </c>
      <c r="H526" s="61">
        <f t="shared" si="72"/>
        <v>0</v>
      </c>
      <c r="I526" s="61">
        <f t="shared" si="73"/>
        <v>0</v>
      </c>
      <c r="J526" s="65">
        <f t="shared" si="74"/>
        <v>0</v>
      </c>
      <c r="K526" s="67">
        <f t="shared" si="75"/>
        <v>0.0017361111094942316</v>
      </c>
      <c r="L526" s="68">
        <f t="shared" si="76"/>
        <v>0.001</v>
      </c>
      <c r="N526">
        <f t="shared" si="77"/>
        <v>3.99135446685879</v>
      </c>
    </row>
    <row r="527" spans="1:14" ht="12.75">
      <c r="A527" s="76">
        <f t="shared" si="78"/>
        <v>517</v>
      </c>
      <c r="G527" s="61">
        <f t="shared" si="71"/>
        <v>0</v>
      </c>
      <c r="H527" s="61">
        <f t="shared" si="72"/>
        <v>0</v>
      </c>
      <c r="I527" s="61">
        <f t="shared" si="73"/>
        <v>0</v>
      </c>
      <c r="J527" s="65">
        <f t="shared" si="74"/>
        <v>0</v>
      </c>
      <c r="K527" s="67">
        <f t="shared" si="75"/>
        <v>0.0017361111094942316</v>
      </c>
      <c r="L527" s="68">
        <f t="shared" si="76"/>
        <v>0.001</v>
      </c>
      <c r="N527">
        <f t="shared" si="77"/>
        <v>3.99135446685879</v>
      </c>
    </row>
    <row r="528" spans="1:14" ht="12.75">
      <c r="A528" s="76">
        <f t="shared" si="78"/>
        <v>518</v>
      </c>
      <c r="G528" s="61">
        <f t="shared" si="71"/>
        <v>0</v>
      </c>
      <c r="H528" s="61">
        <f t="shared" si="72"/>
        <v>0</v>
      </c>
      <c r="I528" s="61">
        <f t="shared" si="73"/>
        <v>0</v>
      </c>
      <c r="J528" s="65">
        <f t="shared" si="74"/>
        <v>0</v>
      </c>
      <c r="K528" s="67">
        <f t="shared" si="75"/>
        <v>0.0017361111094942316</v>
      </c>
      <c r="L528" s="68">
        <f t="shared" si="76"/>
        <v>0.001</v>
      </c>
      <c r="N528">
        <f t="shared" si="77"/>
        <v>3.99135446685879</v>
      </c>
    </row>
    <row r="529" spans="1:14" ht="12.75">
      <c r="A529" s="76">
        <f t="shared" si="78"/>
        <v>519</v>
      </c>
      <c r="G529" s="61">
        <f t="shared" si="71"/>
        <v>0</v>
      </c>
      <c r="H529" s="61">
        <f t="shared" si="72"/>
        <v>0</v>
      </c>
      <c r="I529" s="61">
        <f t="shared" si="73"/>
        <v>0</v>
      </c>
      <c r="J529" s="65">
        <f t="shared" si="74"/>
        <v>0</v>
      </c>
      <c r="K529" s="67">
        <f t="shared" si="75"/>
        <v>0.0017361111094942316</v>
      </c>
      <c r="L529" s="68">
        <f t="shared" si="76"/>
        <v>0.001</v>
      </c>
      <c r="N529">
        <f t="shared" si="77"/>
        <v>3.99135446685879</v>
      </c>
    </row>
    <row r="530" spans="1:14" ht="12.75">
      <c r="A530" s="76">
        <f t="shared" si="78"/>
        <v>520</v>
      </c>
      <c r="G530" s="61">
        <f t="shared" si="71"/>
        <v>0</v>
      </c>
      <c r="H530" s="61">
        <f t="shared" si="72"/>
        <v>0</v>
      </c>
      <c r="I530" s="61">
        <f t="shared" si="73"/>
        <v>0</v>
      </c>
      <c r="J530" s="65">
        <f t="shared" si="74"/>
        <v>0</v>
      </c>
      <c r="K530" s="67">
        <f t="shared" si="75"/>
        <v>0.0017361111094942316</v>
      </c>
      <c r="L530" s="68">
        <f t="shared" si="76"/>
        <v>0.001</v>
      </c>
      <c r="N530">
        <f t="shared" si="77"/>
        <v>3.99135446685879</v>
      </c>
    </row>
    <row r="531" spans="1:14" ht="12.75">
      <c r="A531" s="76">
        <f t="shared" si="78"/>
        <v>521</v>
      </c>
      <c r="G531" s="61">
        <f t="shared" si="71"/>
        <v>0</v>
      </c>
      <c r="H531" s="61">
        <f t="shared" si="72"/>
        <v>0</v>
      </c>
      <c r="I531" s="61">
        <f t="shared" si="73"/>
        <v>0</v>
      </c>
      <c r="J531" s="65">
        <f t="shared" si="74"/>
        <v>0</v>
      </c>
      <c r="K531" s="67">
        <f t="shared" si="75"/>
        <v>0.0017361111094942316</v>
      </c>
      <c r="L531" s="68">
        <f t="shared" si="76"/>
        <v>0.001</v>
      </c>
      <c r="N531">
        <f t="shared" si="77"/>
        <v>3.99135446685879</v>
      </c>
    </row>
    <row r="532" spans="1:14" ht="12.75">
      <c r="A532" s="76">
        <f t="shared" si="78"/>
        <v>522</v>
      </c>
      <c r="G532" s="61">
        <f t="shared" si="71"/>
        <v>0</v>
      </c>
      <c r="H532" s="61">
        <f t="shared" si="72"/>
        <v>0</v>
      </c>
      <c r="I532" s="61">
        <f t="shared" si="73"/>
        <v>0</v>
      </c>
      <c r="J532" s="65">
        <f t="shared" si="74"/>
        <v>0</v>
      </c>
      <c r="K532" s="67">
        <f t="shared" si="75"/>
        <v>0.0017361111094942316</v>
      </c>
      <c r="L532" s="68">
        <f t="shared" si="76"/>
        <v>0.001</v>
      </c>
      <c r="N532">
        <f t="shared" si="77"/>
        <v>3.99135446685879</v>
      </c>
    </row>
    <row r="533" spans="1:14" ht="12.75">
      <c r="A533" s="76">
        <f t="shared" si="78"/>
        <v>523</v>
      </c>
      <c r="G533" s="61">
        <f t="shared" si="71"/>
        <v>0</v>
      </c>
      <c r="H533" s="61">
        <f t="shared" si="72"/>
        <v>0</v>
      </c>
      <c r="I533" s="61">
        <f t="shared" si="73"/>
        <v>0</v>
      </c>
      <c r="J533" s="65">
        <f t="shared" si="74"/>
        <v>0</v>
      </c>
      <c r="K533" s="67">
        <f t="shared" si="75"/>
        <v>0.0017361111094942316</v>
      </c>
      <c r="L533" s="68">
        <f t="shared" si="76"/>
        <v>0.001</v>
      </c>
      <c r="N533">
        <f t="shared" si="77"/>
        <v>3.99135446685879</v>
      </c>
    </row>
    <row r="534" spans="1:14" ht="12.75">
      <c r="A534" s="76">
        <f t="shared" si="78"/>
        <v>524</v>
      </c>
      <c r="G534" s="61">
        <f t="shared" si="71"/>
        <v>0</v>
      </c>
      <c r="H534" s="61">
        <f t="shared" si="72"/>
        <v>0</v>
      </c>
      <c r="I534" s="61">
        <f t="shared" si="73"/>
        <v>0</v>
      </c>
      <c r="J534" s="65">
        <f t="shared" si="74"/>
        <v>0</v>
      </c>
      <c r="K534" s="67">
        <f t="shared" si="75"/>
        <v>0.0017361111094942316</v>
      </c>
      <c r="L534" s="68">
        <f t="shared" si="76"/>
        <v>0.001</v>
      </c>
      <c r="N534">
        <f t="shared" si="77"/>
        <v>3.99135446685879</v>
      </c>
    </row>
    <row r="535" spans="1:14" ht="12.75">
      <c r="A535" s="76">
        <f t="shared" si="78"/>
        <v>525</v>
      </c>
      <c r="G535" s="61">
        <f t="shared" si="71"/>
        <v>0</v>
      </c>
      <c r="H535" s="61">
        <f t="shared" si="72"/>
        <v>0</v>
      </c>
      <c r="I535" s="61">
        <f t="shared" si="73"/>
        <v>0</v>
      </c>
      <c r="J535" s="65">
        <f t="shared" si="74"/>
        <v>0</v>
      </c>
      <c r="K535" s="67">
        <f t="shared" si="75"/>
        <v>0.0017361111094942316</v>
      </c>
      <c r="L535" s="68">
        <f t="shared" si="76"/>
        <v>0.001</v>
      </c>
      <c r="N535">
        <f t="shared" si="77"/>
        <v>3.99135446685879</v>
      </c>
    </row>
    <row r="536" spans="1:14" ht="12.75">
      <c r="A536" s="76">
        <f t="shared" si="78"/>
        <v>526</v>
      </c>
      <c r="G536" s="61">
        <f t="shared" si="71"/>
        <v>0</v>
      </c>
      <c r="H536" s="61">
        <f t="shared" si="72"/>
        <v>0</v>
      </c>
      <c r="I536" s="61">
        <f t="shared" si="73"/>
        <v>0</v>
      </c>
      <c r="J536" s="65">
        <f t="shared" si="74"/>
        <v>0</v>
      </c>
      <c r="K536" s="67">
        <f t="shared" si="75"/>
        <v>0.0017361111094942316</v>
      </c>
      <c r="L536" s="68">
        <f t="shared" si="76"/>
        <v>0.001</v>
      </c>
      <c r="N536">
        <f t="shared" si="77"/>
        <v>3.99135446685879</v>
      </c>
    </row>
    <row r="537" spans="1:14" ht="12.75">
      <c r="A537" s="76">
        <f t="shared" si="78"/>
        <v>527</v>
      </c>
      <c r="G537" s="61">
        <f t="shared" si="71"/>
        <v>0</v>
      </c>
      <c r="H537" s="61">
        <f t="shared" si="72"/>
        <v>0</v>
      </c>
      <c r="I537" s="61">
        <f t="shared" si="73"/>
        <v>0</v>
      </c>
      <c r="J537" s="65">
        <f t="shared" si="74"/>
        <v>0</v>
      </c>
      <c r="K537" s="67">
        <f t="shared" si="75"/>
        <v>0.0017361111094942316</v>
      </c>
      <c r="L537" s="68">
        <f t="shared" si="76"/>
        <v>0.001</v>
      </c>
      <c r="N537">
        <f t="shared" si="77"/>
        <v>3.99135446685879</v>
      </c>
    </row>
    <row r="538" spans="1:14" ht="12.75">
      <c r="A538" s="76">
        <f t="shared" si="78"/>
        <v>528</v>
      </c>
      <c r="G538" s="61">
        <f t="shared" si="71"/>
        <v>0</v>
      </c>
      <c r="H538" s="61">
        <f t="shared" si="72"/>
        <v>0</v>
      </c>
      <c r="I538" s="61">
        <f t="shared" si="73"/>
        <v>0</v>
      </c>
      <c r="J538" s="65">
        <f t="shared" si="74"/>
        <v>0</v>
      </c>
      <c r="K538" s="67">
        <f t="shared" si="75"/>
        <v>0.0017361111094942316</v>
      </c>
      <c r="L538" s="68">
        <f t="shared" si="76"/>
        <v>0.001</v>
      </c>
      <c r="N538">
        <f t="shared" si="77"/>
        <v>3.99135446685879</v>
      </c>
    </row>
    <row r="539" spans="1:14" ht="12.75">
      <c r="A539" s="76">
        <f t="shared" si="78"/>
        <v>529</v>
      </c>
      <c r="G539" s="61">
        <f t="shared" si="71"/>
        <v>0</v>
      </c>
      <c r="H539" s="61">
        <f t="shared" si="72"/>
        <v>0</v>
      </c>
      <c r="I539" s="61">
        <f t="shared" si="73"/>
        <v>0</v>
      </c>
      <c r="J539" s="65">
        <f t="shared" si="74"/>
        <v>0</v>
      </c>
      <c r="K539" s="67">
        <f t="shared" si="75"/>
        <v>0.0017361111094942316</v>
      </c>
      <c r="L539" s="68">
        <f t="shared" si="76"/>
        <v>0.001</v>
      </c>
      <c r="N539">
        <f t="shared" si="77"/>
        <v>3.99135446685879</v>
      </c>
    </row>
    <row r="540" spans="1:14" ht="12.75">
      <c r="A540" s="76">
        <f t="shared" si="78"/>
        <v>530</v>
      </c>
      <c r="G540" s="61">
        <f t="shared" si="71"/>
        <v>0</v>
      </c>
      <c r="H540" s="61">
        <f t="shared" si="72"/>
        <v>0</v>
      </c>
      <c r="I540" s="61">
        <f t="shared" si="73"/>
        <v>0</v>
      </c>
      <c r="J540" s="65">
        <f t="shared" si="74"/>
        <v>0</v>
      </c>
      <c r="K540" s="67">
        <f t="shared" si="75"/>
        <v>0.0017361111094942316</v>
      </c>
      <c r="L540" s="68">
        <f t="shared" si="76"/>
        <v>0.001</v>
      </c>
      <c r="N540">
        <f t="shared" si="77"/>
        <v>3.99135446685879</v>
      </c>
    </row>
    <row r="541" spans="1:14" ht="12.75">
      <c r="A541" s="76">
        <f t="shared" si="78"/>
        <v>531</v>
      </c>
      <c r="G541" s="61">
        <f t="shared" si="71"/>
        <v>0</v>
      </c>
      <c r="H541" s="61">
        <f t="shared" si="72"/>
        <v>0</v>
      </c>
      <c r="I541" s="61">
        <f t="shared" si="73"/>
        <v>0</v>
      </c>
      <c r="J541" s="65">
        <f t="shared" si="74"/>
        <v>0</v>
      </c>
      <c r="K541" s="67">
        <f t="shared" si="75"/>
        <v>0.0017361111094942316</v>
      </c>
      <c r="L541" s="68">
        <f t="shared" si="76"/>
        <v>0.001</v>
      </c>
      <c r="N541">
        <f t="shared" si="77"/>
        <v>3.99135446685879</v>
      </c>
    </row>
    <row r="542" spans="1:14" ht="12.75">
      <c r="A542" s="76">
        <f t="shared" si="78"/>
        <v>532</v>
      </c>
      <c r="G542" s="61">
        <f t="shared" si="71"/>
        <v>0</v>
      </c>
      <c r="H542" s="61">
        <f t="shared" si="72"/>
        <v>0</v>
      </c>
      <c r="I542" s="61">
        <f t="shared" si="73"/>
        <v>0</v>
      </c>
      <c r="J542" s="65">
        <f t="shared" si="74"/>
        <v>0</v>
      </c>
      <c r="K542" s="67">
        <f t="shared" si="75"/>
        <v>0.0017361111094942316</v>
      </c>
      <c r="L542" s="68">
        <f t="shared" si="76"/>
        <v>0.001</v>
      </c>
      <c r="N542">
        <f t="shared" si="77"/>
        <v>3.99135446685879</v>
      </c>
    </row>
    <row r="543" spans="1:14" ht="12.75">
      <c r="A543" s="76">
        <f t="shared" si="78"/>
        <v>533</v>
      </c>
      <c r="G543" s="61">
        <f t="shared" si="71"/>
        <v>0</v>
      </c>
      <c r="H543" s="61">
        <f t="shared" si="72"/>
        <v>0</v>
      </c>
      <c r="I543" s="61">
        <f t="shared" si="73"/>
        <v>0</v>
      </c>
      <c r="J543" s="65">
        <f t="shared" si="74"/>
        <v>0</v>
      </c>
      <c r="K543" s="67">
        <f t="shared" si="75"/>
        <v>0.0017361111094942316</v>
      </c>
      <c r="L543" s="68">
        <f t="shared" si="76"/>
        <v>0.001</v>
      </c>
      <c r="N543">
        <f t="shared" si="77"/>
        <v>3.99135446685879</v>
      </c>
    </row>
    <row r="544" spans="1:14" ht="12.75">
      <c r="A544" s="76">
        <f t="shared" si="78"/>
        <v>534</v>
      </c>
      <c r="G544" s="61">
        <f t="shared" si="71"/>
        <v>0</v>
      </c>
      <c r="H544" s="61">
        <f t="shared" si="72"/>
        <v>0</v>
      </c>
      <c r="I544" s="61">
        <f t="shared" si="73"/>
        <v>0</v>
      </c>
      <c r="J544" s="65">
        <f t="shared" si="74"/>
        <v>0</v>
      </c>
      <c r="K544" s="67">
        <f t="shared" si="75"/>
        <v>0.0017361111094942316</v>
      </c>
      <c r="L544" s="68">
        <f t="shared" si="76"/>
        <v>0.001</v>
      </c>
      <c r="N544">
        <f t="shared" si="77"/>
        <v>3.99135446685879</v>
      </c>
    </row>
    <row r="545" spans="1:14" ht="12.75">
      <c r="A545" s="76">
        <f t="shared" si="78"/>
        <v>535</v>
      </c>
      <c r="G545" s="61">
        <f t="shared" si="71"/>
        <v>0</v>
      </c>
      <c r="H545" s="61">
        <f t="shared" si="72"/>
        <v>0</v>
      </c>
      <c r="I545" s="61">
        <f t="shared" si="73"/>
        <v>0</v>
      </c>
      <c r="J545" s="65">
        <f t="shared" si="74"/>
        <v>0</v>
      </c>
      <c r="K545" s="67">
        <f t="shared" si="75"/>
        <v>0.0017361111094942316</v>
      </c>
      <c r="L545" s="68">
        <f t="shared" si="76"/>
        <v>0.001</v>
      </c>
      <c r="N545">
        <f t="shared" si="77"/>
        <v>3.99135446685879</v>
      </c>
    </row>
    <row r="546" spans="1:14" ht="12.75">
      <c r="A546" s="76">
        <f t="shared" si="78"/>
        <v>536</v>
      </c>
      <c r="G546" s="61">
        <f t="shared" si="71"/>
        <v>0</v>
      </c>
      <c r="H546" s="61">
        <f t="shared" si="72"/>
        <v>0</v>
      </c>
      <c r="I546" s="61">
        <f t="shared" si="73"/>
        <v>0</v>
      </c>
      <c r="J546" s="65">
        <f t="shared" si="74"/>
        <v>0</v>
      </c>
      <c r="K546" s="67">
        <f t="shared" si="75"/>
        <v>0.0017361111094942316</v>
      </c>
      <c r="L546" s="68">
        <f t="shared" si="76"/>
        <v>0.001</v>
      </c>
      <c r="N546">
        <f t="shared" si="77"/>
        <v>3.99135446685879</v>
      </c>
    </row>
    <row r="547" spans="1:14" ht="12.75">
      <c r="A547" s="76">
        <f t="shared" si="78"/>
        <v>537</v>
      </c>
      <c r="G547" s="61">
        <f t="shared" si="71"/>
        <v>0</v>
      </c>
      <c r="H547" s="61">
        <f t="shared" si="72"/>
        <v>0</v>
      </c>
      <c r="I547" s="61">
        <f t="shared" si="73"/>
        <v>0</v>
      </c>
      <c r="J547" s="65">
        <f t="shared" si="74"/>
        <v>0</v>
      </c>
      <c r="K547" s="67">
        <f t="shared" si="75"/>
        <v>0.0017361111094942316</v>
      </c>
      <c r="L547" s="68">
        <f t="shared" si="76"/>
        <v>0.001</v>
      </c>
      <c r="N547">
        <f t="shared" si="77"/>
        <v>3.99135446685879</v>
      </c>
    </row>
    <row r="548" spans="1:14" ht="12.75">
      <c r="A548" s="76">
        <f aca="true" t="shared" si="79" ref="A548:A610">A547+1</f>
        <v>538</v>
      </c>
      <c r="G548" s="61">
        <f aca="true" t="shared" si="80" ref="G548:G610">INT(B548/X$26)*X$25+MOD(B548,X$28)*X$27</f>
        <v>0</v>
      </c>
      <c r="H548" s="61">
        <f aca="true" t="shared" si="81" ref="H548:H610">INT(C548/Y$26)*Y$25+MOD(C548,Y$28)*Y$27</f>
        <v>0</v>
      </c>
      <c r="I548" s="61">
        <f aca="true" t="shared" si="82" ref="I548:I610">INT(D548/Z$26)*Z$25+MOD(D548,Z$28)*Z$27</f>
        <v>0</v>
      </c>
      <c r="J548" s="65">
        <f aca="true" t="shared" si="83" ref="J548:J610">SUM(G548:I548)</f>
        <v>0</v>
      </c>
      <c r="K548" s="67">
        <f aca="true" t="shared" si="84" ref="K548:K610">IF(ISNUMBER(E548),J548-$J$11+$K$9/86400,MAX($J$11:$J$2003)-$J$11)</f>
        <v>0.0017361111094942316</v>
      </c>
      <c r="L548" s="68">
        <f aca="true" t="shared" si="85" ref="L548:L610">IF(ISBLANK(E548),0.001,IF(N548&gt;0.001,N548,0.001))</f>
        <v>0.001</v>
      </c>
      <c r="N548">
        <f aca="true" t="shared" si="86" ref="N548:N610">(E548-$U$2)/$U$1</f>
        <v>3.99135446685879</v>
      </c>
    </row>
    <row r="549" spans="1:14" ht="12.75">
      <c r="A549" s="76">
        <f t="shared" si="79"/>
        <v>539</v>
      </c>
      <c r="G549" s="61">
        <f t="shared" si="80"/>
        <v>0</v>
      </c>
      <c r="H549" s="61">
        <f t="shared" si="81"/>
        <v>0</v>
      </c>
      <c r="I549" s="61">
        <f t="shared" si="82"/>
        <v>0</v>
      </c>
      <c r="J549" s="65">
        <f t="shared" si="83"/>
        <v>0</v>
      </c>
      <c r="K549" s="67">
        <f t="shared" si="84"/>
        <v>0.0017361111094942316</v>
      </c>
      <c r="L549" s="68">
        <f t="shared" si="85"/>
        <v>0.001</v>
      </c>
      <c r="N549">
        <f t="shared" si="86"/>
        <v>3.99135446685879</v>
      </c>
    </row>
    <row r="550" spans="1:14" ht="12.75">
      <c r="A550" s="76">
        <f t="shared" si="79"/>
        <v>540</v>
      </c>
      <c r="G550" s="61">
        <f t="shared" si="80"/>
        <v>0</v>
      </c>
      <c r="H550" s="61">
        <f t="shared" si="81"/>
        <v>0</v>
      </c>
      <c r="I550" s="61">
        <f t="shared" si="82"/>
        <v>0</v>
      </c>
      <c r="J550" s="65">
        <f t="shared" si="83"/>
        <v>0</v>
      </c>
      <c r="K550" s="67">
        <f t="shared" si="84"/>
        <v>0.0017361111094942316</v>
      </c>
      <c r="L550" s="68">
        <f t="shared" si="85"/>
        <v>0.001</v>
      </c>
      <c r="N550">
        <f t="shared" si="86"/>
        <v>3.99135446685879</v>
      </c>
    </row>
    <row r="551" spans="1:14" ht="12.75">
      <c r="A551" s="76">
        <f t="shared" si="79"/>
        <v>541</v>
      </c>
      <c r="G551" s="61">
        <f t="shared" si="80"/>
        <v>0</v>
      </c>
      <c r="H551" s="61">
        <f t="shared" si="81"/>
        <v>0</v>
      </c>
      <c r="I551" s="61">
        <f t="shared" si="82"/>
        <v>0</v>
      </c>
      <c r="J551" s="65">
        <f t="shared" si="83"/>
        <v>0</v>
      </c>
      <c r="K551" s="67">
        <f t="shared" si="84"/>
        <v>0.0017361111094942316</v>
      </c>
      <c r="L551" s="68">
        <f t="shared" si="85"/>
        <v>0.001</v>
      </c>
      <c r="N551">
        <f t="shared" si="86"/>
        <v>3.99135446685879</v>
      </c>
    </row>
    <row r="552" spans="1:14" ht="12.75">
      <c r="A552" s="76">
        <f t="shared" si="79"/>
        <v>542</v>
      </c>
      <c r="G552" s="61">
        <f t="shared" si="80"/>
        <v>0</v>
      </c>
      <c r="H552" s="61">
        <f t="shared" si="81"/>
        <v>0</v>
      </c>
      <c r="I552" s="61">
        <f t="shared" si="82"/>
        <v>0</v>
      </c>
      <c r="J552" s="65">
        <f t="shared" si="83"/>
        <v>0</v>
      </c>
      <c r="K552" s="67">
        <f t="shared" si="84"/>
        <v>0.0017361111094942316</v>
      </c>
      <c r="L552" s="68">
        <f t="shared" si="85"/>
        <v>0.001</v>
      </c>
      <c r="N552">
        <f t="shared" si="86"/>
        <v>3.99135446685879</v>
      </c>
    </row>
    <row r="553" spans="1:14" ht="12.75">
      <c r="A553" s="76">
        <f t="shared" si="79"/>
        <v>543</v>
      </c>
      <c r="G553" s="61">
        <f t="shared" si="80"/>
        <v>0</v>
      </c>
      <c r="H553" s="61">
        <f t="shared" si="81"/>
        <v>0</v>
      </c>
      <c r="I553" s="61">
        <f t="shared" si="82"/>
        <v>0</v>
      </c>
      <c r="J553" s="65">
        <f t="shared" si="83"/>
        <v>0</v>
      </c>
      <c r="K553" s="67">
        <f t="shared" si="84"/>
        <v>0.0017361111094942316</v>
      </c>
      <c r="L553" s="68">
        <f t="shared" si="85"/>
        <v>0.001</v>
      </c>
      <c r="N553">
        <f t="shared" si="86"/>
        <v>3.99135446685879</v>
      </c>
    </row>
    <row r="554" spans="1:14" ht="12.75">
      <c r="A554" s="76">
        <f t="shared" si="79"/>
        <v>544</v>
      </c>
      <c r="G554" s="61">
        <f t="shared" si="80"/>
        <v>0</v>
      </c>
      <c r="H554" s="61">
        <f t="shared" si="81"/>
        <v>0</v>
      </c>
      <c r="I554" s="61">
        <f t="shared" si="82"/>
        <v>0</v>
      </c>
      <c r="J554" s="65">
        <f t="shared" si="83"/>
        <v>0</v>
      </c>
      <c r="K554" s="67">
        <f t="shared" si="84"/>
        <v>0.0017361111094942316</v>
      </c>
      <c r="L554" s="68">
        <f t="shared" si="85"/>
        <v>0.001</v>
      </c>
      <c r="N554">
        <f t="shared" si="86"/>
        <v>3.99135446685879</v>
      </c>
    </row>
    <row r="555" spans="1:14" ht="12.75">
      <c r="A555" s="76">
        <f t="shared" si="79"/>
        <v>545</v>
      </c>
      <c r="G555" s="61">
        <f t="shared" si="80"/>
        <v>0</v>
      </c>
      <c r="H555" s="61">
        <f t="shared" si="81"/>
        <v>0</v>
      </c>
      <c r="I555" s="61">
        <f t="shared" si="82"/>
        <v>0</v>
      </c>
      <c r="J555" s="65">
        <f t="shared" si="83"/>
        <v>0</v>
      </c>
      <c r="K555" s="67">
        <f t="shared" si="84"/>
        <v>0.0017361111094942316</v>
      </c>
      <c r="L555" s="68">
        <f t="shared" si="85"/>
        <v>0.001</v>
      </c>
      <c r="N555">
        <f t="shared" si="86"/>
        <v>3.99135446685879</v>
      </c>
    </row>
    <row r="556" spans="1:14" ht="12.75">
      <c r="A556" s="76">
        <f t="shared" si="79"/>
        <v>546</v>
      </c>
      <c r="G556" s="61">
        <f t="shared" si="80"/>
        <v>0</v>
      </c>
      <c r="H556" s="61">
        <f t="shared" si="81"/>
        <v>0</v>
      </c>
      <c r="I556" s="61">
        <f t="shared" si="82"/>
        <v>0</v>
      </c>
      <c r="J556" s="65">
        <f t="shared" si="83"/>
        <v>0</v>
      </c>
      <c r="K556" s="67">
        <f t="shared" si="84"/>
        <v>0.0017361111094942316</v>
      </c>
      <c r="L556" s="68">
        <f t="shared" si="85"/>
        <v>0.001</v>
      </c>
      <c r="N556">
        <f t="shared" si="86"/>
        <v>3.99135446685879</v>
      </c>
    </row>
    <row r="557" spans="1:14" ht="12.75">
      <c r="A557" s="76">
        <f t="shared" si="79"/>
        <v>547</v>
      </c>
      <c r="G557" s="61">
        <f t="shared" si="80"/>
        <v>0</v>
      </c>
      <c r="H557" s="61">
        <f t="shared" si="81"/>
        <v>0</v>
      </c>
      <c r="I557" s="61">
        <f t="shared" si="82"/>
        <v>0</v>
      </c>
      <c r="J557" s="65">
        <f t="shared" si="83"/>
        <v>0</v>
      </c>
      <c r="K557" s="67">
        <f t="shared" si="84"/>
        <v>0.0017361111094942316</v>
      </c>
      <c r="L557" s="68">
        <f t="shared" si="85"/>
        <v>0.001</v>
      </c>
      <c r="N557">
        <f t="shared" si="86"/>
        <v>3.99135446685879</v>
      </c>
    </row>
    <row r="558" spans="1:14" ht="12.75">
      <c r="A558" s="76">
        <f t="shared" si="79"/>
        <v>548</v>
      </c>
      <c r="G558" s="61">
        <f t="shared" si="80"/>
        <v>0</v>
      </c>
      <c r="H558" s="61">
        <f t="shared" si="81"/>
        <v>0</v>
      </c>
      <c r="I558" s="61">
        <f t="shared" si="82"/>
        <v>0</v>
      </c>
      <c r="J558" s="65">
        <f t="shared" si="83"/>
        <v>0</v>
      </c>
      <c r="K558" s="67">
        <f t="shared" si="84"/>
        <v>0.0017361111094942316</v>
      </c>
      <c r="L558" s="68">
        <f t="shared" si="85"/>
        <v>0.001</v>
      </c>
      <c r="N558">
        <f t="shared" si="86"/>
        <v>3.99135446685879</v>
      </c>
    </row>
    <row r="559" spans="1:14" ht="12.75">
      <c r="A559" s="76">
        <f t="shared" si="79"/>
        <v>549</v>
      </c>
      <c r="G559" s="61">
        <f t="shared" si="80"/>
        <v>0</v>
      </c>
      <c r="H559" s="61">
        <f t="shared" si="81"/>
        <v>0</v>
      </c>
      <c r="I559" s="61">
        <f t="shared" si="82"/>
        <v>0</v>
      </c>
      <c r="J559" s="65">
        <f t="shared" si="83"/>
        <v>0</v>
      </c>
      <c r="K559" s="67">
        <f t="shared" si="84"/>
        <v>0.0017361111094942316</v>
      </c>
      <c r="L559" s="68">
        <f t="shared" si="85"/>
        <v>0.001</v>
      </c>
      <c r="N559">
        <f t="shared" si="86"/>
        <v>3.99135446685879</v>
      </c>
    </row>
    <row r="560" spans="1:14" ht="12.75">
      <c r="A560" s="76">
        <f t="shared" si="79"/>
        <v>550</v>
      </c>
      <c r="G560" s="61">
        <f t="shared" si="80"/>
        <v>0</v>
      </c>
      <c r="H560" s="61">
        <f t="shared" si="81"/>
        <v>0</v>
      </c>
      <c r="I560" s="61">
        <f t="shared" si="82"/>
        <v>0</v>
      </c>
      <c r="J560" s="65">
        <f t="shared" si="83"/>
        <v>0</v>
      </c>
      <c r="K560" s="67">
        <f t="shared" si="84"/>
        <v>0.0017361111094942316</v>
      </c>
      <c r="L560" s="68">
        <f t="shared" si="85"/>
        <v>0.001</v>
      </c>
      <c r="N560">
        <f t="shared" si="86"/>
        <v>3.99135446685879</v>
      </c>
    </row>
    <row r="561" spans="1:14" ht="12.75">
      <c r="A561" s="76">
        <f t="shared" si="79"/>
        <v>551</v>
      </c>
      <c r="G561" s="61">
        <f t="shared" si="80"/>
        <v>0</v>
      </c>
      <c r="H561" s="61">
        <f t="shared" si="81"/>
        <v>0</v>
      </c>
      <c r="I561" s="61">
        <f t="shared" si="82"/>
        <v>0</v>
      </c>
      <c r="J561" s="65">
        <f t="shared" si="83"/>
        <v>0</v>
      </c>
      <c r="K561" s="67">
        <f t="shared" si="84"/>
        <v>0.0017361111094942316</v>
      </c>
      <c r="L561" s="68">
        <f t="shared" si="85"/>
        <v>0.001</v>
      </c>
      <c r="N561">
        <f t="shared" si="86"/>
        <v>3.99135446685879</v>
      </c>
    </row>
    <row r="562" spans="1:14" ht="12.75">
      <c r="A562" s="76">
        <f t="shared" si="79"/>
        <v>552</v>
      </c>
      <c r="G562" s="61">
        <f t="shared" si="80"/>
        <v>0</v>
      </c>
      <c r="H562" s="61">
        <f t="shared" si="81"/>
        <v>0</v>
      </c>
      <c r="I562" s="61">
        <f t="shared" si="82"/>
        <v>0</v>
      </c>
      <c r="J562" s="65">
        <f t="shared" si="83"/>
        <v>0</v>
      </c>
      <c r="K562" s="67">
        <f t="shared" si="84"/>
        <v>0.0017361111094942316</v>
      </c>
      <c r="L562" s="68">
        <f t="shared" si="85"/>
        <v>0.001</v>
      </c>
      <c r="N562">
        <f t="shared" si="86"/>
        <v>3.99135446685879</v>
      </c>
    </row>
    <row r="563" spans="1:14" ht="12.75">
      <c r="A563" s="76">
        <f t="shared" si="79"/>
        <v>553</v>
      </c>
      <c r="G563" s="61">
        <f t="shared" si="80"/>
        <v>0</v>
      </c>
      <c r="H563" s="61">
        <f t="shared" si="81"/>
        <v>0</v>
      </c>
      <c r="I563" s="61">
        <f t="shared" si="82"/>
        <v>0</v>
      </c>
      <c r="J563" s="65">
        <f t="shared" si="83"/>
        <v>0</v>
      </c>
      <c r="K563" s="67">
        <f t="shared" si="84"/>
        <v>0.0017361111094942316</v>
      </c>
      <c r="L563" s="68">
        <f t="shared" si="85"/>
        <v>0.001</v>
      </c>
      <c r="N563">
        <f t="shared" si="86"/>
        <v>3.99135446685879</v>
      </c>
    </row>
    <row r="564" spans="1:14" ht="12.75">
      <c r="A564" s="76">
        <f t="shared" si="79"/>
        <v>554</v>
      </c>
      <c r="G564" s="61">
        <f t="shared" si="80"/>
        <v>0</v>
      </c>
      <c r="H564" s="61">
        <f t="shared" si="81"/>
        <v>0</v>
      </c>
      <c r="I564" s="61">
        <f t="shared" si="82"/>
        <v>0</v>
      </c>
      <c r="J564" s="65">
        <f t="shared" si="83"/>
        <v>0</v>
      </c>
      <c r="K564" s="67">
        <f t="shared" si="84"/>
        <v>0.0017361111094942316</v>
      </c>
      <c r="L564" s="68">
        <f t="shared" si="85"/>
        <v>0.001</v>
      </c>
      <c r="N564">
        <f t="shared" si="86"/>
        <v>3.99135446685879</v>
      </c>
    </row>
    <row r="565" spans="1:14" ht="12.75">
      <c r="A565" s="76">
        <f t="shared" si="79"/>
        <v>555</v>
      </c>
      <c r="G565" s="61">
        <f t="shared" si="80"/>
        <v>0</v>
      </c>
      <c r="H565" s="61">
        <f t="shared" si="81"/>
        <v>0</v>
      </c>
      <c r="I565" s="61">
        <f t="shared" si="82"/>
        <v>0</v>
      </c>
      <c r="J565" s="65">
        <f t="shared" si="83"/>
        <v>0</v>
      </c>
      <c r="K565" s="67">
        <f t="shared" si="84"/>
        <v>0.0017361111094942316</v>
      </c>
      <c r="L565" s="68">
        <f t="shared" si="85"/>
        <v>0.001</v>
      </c>
      <c r="N565">
        <f t="shared" si="86"/>
        <v>3.99135446685879</v>
      </c>
    </row>
    <row r="566" spans="1:14" ht="12.75">
      <c r="A566" s="76">
        <f t="shared" si="79"/>
        <v>556</v>
      </c>
      <c r="G566" s="61">
        <f t="shared" si="80"/>
        <v>0</v>
      </c>
      <c r="H566" s="61">
        <f t="shared" si="81"/>
        <v>0</v>
      </c>
      <c r="I566" s="61">
        <f t="shared" si="82"/>
        <v>0</v>
      </c>
      <c r="J566" s="65">
        <f t="shared" si="83"/>
        <v>0</v>
      </c>
      <c r="K566" s="67">
        <f t="shared" si="84"/>
        <v>0.0017361111094942316</v>
      </c>
      <c r="L566" s="68">
        <f t="shared" si="85"/>
        <v>0.001</v>
      </c>
      <c r="N566">
        <f t="shared" si="86"/>
        <v>3.99135446685879</v>
      </c>
    </row>
    <row r="567" spans="1:14" ht="12.75">
      <c r="A567" s="76">
        <f t="shared" si="79"/>
        <v>557</v>
      </c>
      <c r="G567" s="61">
        <f t="shared" si="80"/>
        <v>0</v>
      </c>
      <c r="H567" s="61">
        <f t="shared" si="81"/>
        <v>0</v>
      </c>
      <c r="I567" s="61">
        <f t="shared" si="82"/>
        <v>0</v>
      </c>
      <c r="J567" s="65">
        <f t="shared" si="83"/>
        <v>0</v>
      </c>
      <c r="K567" s="67">
        <f t="shared" si="84"/>
        <v>0.0017361111094942316</v>
      </c>
      <c r="L567" s="68">
        <f t="shared" si="85"/>
        <v>0.001</v>
      </c>
      <c r="N567">
        <f t="shared" si="86"/>
        <v>3.99135446685879</v>
      </c>
    </row>
    <row r="568" spans="1:14" ht="12.75">
      <c r="A568" s="76">
        <f t="shared" si="79"/>
        <v>558</v>
      </c>
      <c r="G568" s="61">
        <f t="shared" si="80"/>
        <v>0</v>
      </c>
      <c r="H568" s="61">
        <f t="shared" si="81"/>
        <v>0</v>
      </c>
      <c r="I568" s="61">
        <f t="shared" si="82"/>
        <v>0</v>
      </c>
      <c r="J568" s="65">
        <f t="shared" si="83"/>
        <v>0</v>
      </c>
      <c r="K568" s="67">
        <f t="shared" si="84"/>
        <v>0.0017361111094942316</v>
      </c>
      <c r="L568" s="68">
        <f t="shared" si="85"/>
        <v>0.001</v>
      </c>
      <c r="N568">
        <f t="shared" si="86"/>
        <v>3.99135446685879</v>
      </c>
    </row>
    <row r="569" spans="1:14" ht="12.75">
      <c r="A569" s="76">
        <f t="shared" si="79"/>
        <v>559</v>
      </c>
      <c r="G569" s="61">
        <f t="shared" si="80"/>
        <v>0</v>
      </c>
      <c r="H569" s="61">
        <f t="shared" si="81"/>
        <v>0</v>
      </c>
      <c r="I569" s="61">
        <f t="shared" si="82"/>
        <v>0</v>
      </c>
      <c r="J569" s="65">
        <f t="shared" si="83"/>
        <v>0</v>
      </c>
      <c r="K569" s="67">
        <f t="shared" si="84"/>
        <v>0.0017361111094942316</v>
      </c>
      <c r="L569" s="68">
        <f t="shared" si="85"/>
        <v>0.001</v>
      </c>
      <c r="N569">
        <f t="shared" si="86"/>
        <v>3.99135446685879</v>
      </c>
    </row>
    <row r="570" spans="1:14" ht="12.75">
      <c r="A570" s="76">
        <f t="shared" si="79"/>
        <v>560</v>
      </c>
      <c r="G570" s="61">
        <f t="shared" si="80"/>
        <v>0</v>
      </c>
      <c r="H570" s="61">
        <f t="shared" si="81"/>
        <v>0</v>
      </c>
      <c r="I570" s="61">
        <f t="shared" si="82"/>
        <v>0</v>
      </c>
      <c r="J570" s="65">
        <f t="shared" si="83"/>
        <v>0</v>
      </c>
      <c r="K570" s="67">
        <f t="shared" si="84"/>
        <v>0.0017361111094942316</v>
      </c>
      <c r="L570" s="68">
        <f t="shared" si="85"/>
        <v>0.001</v>
      </c>
      <c r="N570">
        <f t="shared" si="86"/>
        <v>3.99135446685879</v>
      </c>
    </row>
    <row r="571" spans="1:14" ht="12.75">
      <c r="A571" s="76">
        <f t="shared" si="79"/>
        <v>561</v>
      </c>
      <c r="G571" s="61">
        <f t="shared" si="80"/>
        <v>0</v>
      </c>
      <c r="H571" s="61">
        <f t="shared" si="81"/>
        <v>0</v>
      </c>
      <c r="I571" s="61">
        <f t="shared" si="82"/>
        <v>0</v>
      </c>
      <c r="J571" s="65">
        <f t="shared" si="83"/>
        <v>0</v>
      </c>
      <c r="K571" s="67">
        <f t="shared" si="84"/>
        <v>0.0017361111094942316</v>
      </c>
      <c r="L571" s="68">
        <f t="shared" si="85"/>
        <v>0.001</v>
      </c>
      <c r="N571">
        <f t="shared" si="86"/>
        <v>3.99135446685879</v>
      </c>
    </row>
    <row r="572" spans="1:14" ht="12.75">
      <c r="A572" s="76">
        <f t="shared" si="79"/>
        <v>562</v>
      </c>
      <c r="G572" s="61">
        <f t="shared" si="80"/>
        <v>0</v>
      </c>
      <c r="H572" s="61">
        <f t="shared" si="81"/>
        <v>0</v>
      </c>
      <c r="I572" s="61">
        <f t="shared" si="82"/>
        <v>0</v>
      </c>
      <c r="J572" s="65">
        <f t="shared" si="83"/>
        <v>0</v>
      </c>
      <c r="K572" s="67">
        <f t="shared" si="84"/>
        <v>0.0017361111094942316</v>
      </c>
      <c r="L572" s="68">
        <f t="shared" si="85"/>
        <v>0.001</v>
      </c>
      <c r="N572">
        <f t="shared" si="86"/>
        <v>3.99135446685879</v>
      </c>
    </row>
    <row r="573" spans="1:14" ht="12.75">
      <c r="A573" s="76">
        <f t="shared" si="79"/>
        <v>563</v>
      </c>
      <c r="G573" s="61">
        <f t="shared" si="80"/>
        <v>0</v>
      </c>
      <c r="H573" s="61">
        <f t="shared" si="81"/>
        <v>0</v>
      </c>
      <c r="I573" s="61">
        <f t="shared" si="82"/>
        <v>0</v>
      </c>
      <c r="J573" s="65">
        <f t="shared" si="83"/>
        <v>0</v>
      </c>
      <c r="K573" s="67">
        <f t="shared" si="84"/>
        <v>0.0017361111094942316</v>
      </c>
      <c r="L573" s="68">
        <f t="shared" si="85"/>
        <v>0.001</v>
      </c>
      <c r="N573">
        <f t="shared" si="86"/>
        <v>3.99135446685879</v>
      </c>
    </row>
    <row r="574" spans="1:14" ht="12.75">
      <c r="A574" s="76">
        <f t="shared" si="79"/>
        <v>564</v>
      </c>
      <c r="G574" s="61">
        <f t="shared" si="80"/>
        <v>0</v>
      </c>
      <c r="H574" s="61">
        <f t="shared" si="81"/>
        <v>0</v>
      </c>
      <c r="I574" s="61">
        <f t="shared" si="82"/>
        <v>0</v>
      </c>
      <c r="J574" s="65">
        <f t="shared" si="83"/>
        <v>0</v>
      </c>
      <c r="K574" s="67">
        <f t="shared" si="84"/>
        <v>0.0017361111094942316</v>
      </c>
      <c r="L574" s="68">
        <f t="shared" si="85"/>
        <v>0.001</v>
      </c>
      <c r="N574">
        <f t="shared" si="86"/>
        <v>3.99135446685879</v>
      </c>
    </row>
    <row r="575" spans="1:14" ht="12.75">
      <c r="A575" s="76">
        <f t="shared" si="79"/>
        <v>565</v>
      </c>
      <c r="G575" s="61">
        <f t="shared" si="80"/>
        <v>0</v>
      </c>
      <c r="H575" s="61">
        <f t="shared" si="81"/>
        <v>0</v>
      </c>
      <c r="I575" s="61">
        <f t="shared" si="82"/>
        <v>0</v>
      </c>
      <c r="J575" s="65">
        <f t="shared" si="83"/>
        <v>0</v>
      </c>
      <c r="K575" s="67">
        <f t="shared" si="84"/>
        <v>0.0017361111094942316</v>
      </c>
      <c r="L575" s="68">
        <f t="shared" si="85"/>
        <v>0.001</v>
      </c>
      <c r="N575">
        <f t="shared" si="86"/>
        <v>3.99135446685879</v>
      </c>
    </row>
    <row r="576" spans="1:14" ht="12.75">
      <c r="A576" s="76">
        <f t="shared" si="79"/>
        <v>566</v>
      </c>
      <c r="G576" s="61">
        <f t="shared" si="80"/>
        <v>0</v>
      </c>
      <c r="H576" s="61">
        <f t="shared" si="81"/>
        <v>0</v>
      </c>
      <c r="I576" s="61">
        <f t="shared" si="82"/>
        <v>0</v>
      </c>
      <c r="J576" s="65">
        <f t="shared" si="83"/>
        <v>0</v>
      </c>
      <c r="K576" s="67">
        <f t="shared" si="84"/>
        <v>0.0017361111094942316</v>
      </c>
      <c r="L576" s="68">
        <f t="shared" si="85"/>
        <v>0.001</v>
      </c>
      <c r="N576">
        <f t="shared" si="86"/>
        <v>3.99135446685879</v>
      </c>
    </row>
    <row r="577" spans="1:14" ht="12.75">
      <c r="A577" s="76">
        <f t="shared" si="79"/>
        <v>567</v>
      </c>
      <c r="G577" s="61">
        <f t="shared" si="80"/>
        <v>0</v>
      </c>
      <c r="H577" s="61">
        <f t="shared" si="81"/>
        <v>0</v>
      </c>
      <c r="I577" s="61">
        <f t="shared" si="82"/>
        <v>0</v>
      </c>
      <c r="J577" s="65">
        <f t="shared" si="83"/>
        <v>0</v>
      </c>
      <c r="K577" s="67">
        <f t="shared" si="84"/>
        <v>0.0017361111094942316</v>
      </c>
      <c r="L577" s="68">
        <f t="shared" si="85"/>
        <v>0.001</v>
      </c>
      <c r="N577">
        <f t="shared" si="86"/>
        <v>3.99135446685879</v>
      </c>
    </row>
    <row r="578" spans="1:14" ht="12.75">
      <c r="A578" s="76">
        <f t="shared" si="79"/>
        <v>568</v>
      </c>
      <c r="G578" s="61">
        <f t="shared" si="80"/>
        <v>0</v>
      </c>
      <c r="H578" s="61">
        <f t="shared" si="81"/>
        <v>0</v>
      </c>
      <c r="I578" s="61">
        <f t="shared" si="82"/>
        <v>0</v>
      </c>
      <c r="J578" s="65">
        <f t="shared" si="83"/>
        <v>0</v>
      </c>
      <c r="K578" s="67">
        <f t="shared" si="84"/>
        <v>0.0017361111094942316</v>
      </c>
      <c r="L578" s="68">
        <f t="shared" si="85"/>
        <v>0.001</v>
      </c>
      <c r="N578">
        <f t="shared" si="86"/>
        <v>3.99135446685879</v>
      </c>
    </row>
    <row r="579" spans="1:14" ht="12.75">
      <c r="A579" s="76">
        <f t="shared" si="79"/>
        <v>569</v>
      </c>
      <c r="G579" s="61">
        <f t="shared" si="80"/>
        <v>0</v>
      </c>
      <c r="H579" s="61">
        <f t="shared" si="81"/>
        <v>0</v>
      </c>
      <c r="I579" s="61">
        <f t="shared" si="82"/>
        <v>0</v>
      </c>
      <c r="J579" s="65">
        <f t="shared" si="83"/>
        <v>0</v>
      </c>
      <c r="K579" s="67">
        <f t="shared" si="84"/>
        <v>0.0017361111094942316</v>
      </c>
      <c r="L579" s="68">
        <f t="shared" si="85"/>
        <v>0.001</v>
      </c>
      <c r="N579">
        <f t="shared" si="86"/>
        <v>3.99135446685879</v>
      </c>
    </row>
    <row r="580" spans="1:14" ht="12.75">
      <c r="A580" s="76">
        <f t="shared" si="79"/>
        <v>570</v>
      </c>
      <c r="G580" s="61">
        <f t="shared" si="80"/>
        <v>0</v>
      </c>
      <c r="H580" s="61">
        <f t="shared" si="81"/>
        <v>0</v>
      </c>
      <c r="I580" s="61">
        <f t="shared" si="82"/>
        <v>0</v>
      </c>
      <c r="J580" s="65">
        <f t="shared" si="83"/>
        <v>0</v>
      </c>
      <c r="K580" s="67">
        <f t="shared" si="84"/>
        <v>0.0017361111094942316</v>
      </c>
      <c r="L580" s="68">
        <f t="shared" si="85"/>
        <v>0.001</v>
      </c>
      <c r="N580">
        <f t="shared" si="86"/>
        <v>3.99135446685879</v>
      </c>
    </row>
    <row r="581" spans="1:14" ht="12.75">
      <c r="A581" s="76">
        <f t="shared" si="79"/>
        <v>571</v>
      </c>
      <c r="G581" s="61">
        <f t="shared" si="80"/>
        <v>0</v>
      </c>
      <c r="H581" s="61">
        <f t="shared" si="81"/>
        <v>0</v>
      </c>
      <c r="I581" s="61">
        <f t="shared" si="82"/>
        <v>0</v>
      </c>
      <c r="J581" s="65">
        <f t="shared" si="83"/>
        <v>0</v>
      </c>
      <c r="K581" s="67">
        <f t="shared" si="84"/>
        <v>0.0017361111094942316</v>
      </c>
      <c r="L581" s="68">
        <f t="shared" si="85"/>
        <v>0.001</v>
      </c>
      <c r="N581">
        <f t="shared" si="86"/>
        <v>3.99135446685879</v>
      </c>
    </row>
    <row r="582" spans="1:14" ht="12.75">
      <c r="A582" s="76">
        <f t="shared" si="79"/>
        <v>572</v>
      </c>
      <c r="G582" s="61">
        <f t="shared" si="80"/>
        <v>0</v>
      </c>
      <c r="H582" s="61">
        <f t="shared" si="81"/>
        <v>0</v>
      </c>
      <c r="I582" s="61">
        <f t="shared" si="82"/>
        <v>0</v>
      </c>
      <c r="J582" s="65">
        <f t="shared" si="83"/>
        <v>0</v>
      </c>
      <c r="K582" s="67">
        <f t="shared" si="84"/>
        <v>0.0017361111094942316</v>
      </c>
      <c r="L582" s="68">
        <f t="shared" si="85"/>
        <v>0.001</v>
      </c>
      <c r="N582">
        <f t="shared" si="86"/>
        <v>3.99135446685879</v>
      </c>
    </row>
    <row r="583" spans="1:14" ht="12.75">
      <c r="A583" s="76">
        <f t="shared" si="79"/>
        <v>573</v>
      </c>
      <c r="G583" s="61">
        <f t="shared" si="80"/>
        <v>0</v>
      </c>
      <c r="H583" s="61">
        <f t="shared" si="81"/>
        <v>0</v>
      </c>
      <c r="I583" s="61">
        <f t="shared" si="82"/>
        <v>0</v>
      </c>
      <c r="J583" s="65">
        <f t="shared" si="83"/>
        <v>0</v>
      </c>
      <c r="K583" s="67">
        <f t="shared" si="84"/>
        <v>0.0017361111094942316</v>
      </c>
      <c r="L583" s="68">
        <f t="shared" si="85"/>
        <v>0.001</v>
      </c>
      <c r="N583">
        <f t="shared" si="86"/>
        <v>3.99135446685879</v>
      </c>
    </row>
    <row r="584" spans="1:14" ht="12.75">
      <c r="A584" s="76">
        <f t="shared" si="79"/>
        <v>574</v>
      </c>
      <c r="G584" s="61">
        <f t="shared" si="80"/>
        <v>0</v>
      </c>
      <c r="H584" s="61">
        <f t="shared" si="81"/>
        <v>0</v>
      </c>
      <c r="I584" s="61">
        <f t="shared" si="82"/>
        <v>0</v>
      </c>
      <c r="J584" s="65">
        <f t="shared" si="83"/>
        <v>0</v>
      </c>
      <c r="K584" s="67">
        <f t="shared" si="84"/>
        <v>0.0017361111094942316</v>
      </c>
      <c r="L584" s="68">
        <f t="shared" si="85"/>
        <v>0.001</v>
      </c>
      <c r="N584">
        <f t="shared" si="86"/>
        <v>3.99135446685879</v>
      </c>
    </row>
    <row r="585" spans="1:14" ht="12.75">
      <c r="A585" s="76">
        <f t="shared" si="79"/>
        <v>575</v>
      </c>
      <c r="G585" s="61">
        <f t="shared" si="80"/>
        <v>0</v>
      </c>
      <c r="H585" s="61">
        <f t="shared" si="81"/>
        <v>0</v>
      </c>
      <c r="I585" s="61">
        <f t="shared" si="82"/>
        <v>0</v>
      </c>
      <c r="J585" s="65">
        <f t="shared" si="83"/>
        <v>0</v>
      </c>
      <c r="K585" s="67">
        <f t="shared" si="84"/>
        <v>0.0017361111094942316</v>
      </c>
      <c r="L585" s="68">
        <f t="shared" si="85"/>
        <v>0.001</v>
      </c>
      <c r="N585">
        <f t="shared" si="86"/>
        <v>3.99135446685879</v>
      </c>
    </row>
    <row r="586" spans="1:14" ht="12.75">
      <c r="A586" s="76">
        <f t="shared" si="79"/>
        <v>576</v>
      </c>
      <c r="G586" s="61">
        <f t="shared" si="80"/>
        <v>0</v>
      </c>
      <c r="H586" s="61">
        <f t="shared" si="81"/>
        <v>0</v>
      </c>
      <c r="I586" s="61">
        <f t="shared" si="82"/>
        <v>0</v>
      </c>
      <c r="J586" s="65">
        <f t="shared" si="83"/>
        <v>0</v>
      </c>
      <c r="K586" s="67">
        <f t="shared" si="84"/>
        <v>0.0017361111094942316</v>
      </c>
      <c r="L586" s="68">
        <f t="shared" si="85"/>
        <v>0.001</v>
      </c>
      <c r="N586">
        <f t="shared" si="86"/>
        <v>3.99135446685879</v>
      </c>
    </row>
    <row r="587" spans="1:14" ht="12.75">
      <c r="A587" s="76">
        <f t="shared" si="79"/>
        <v>577</v>
      </c>
      <c r="G587" s="61">
        <f t="shared" si="80"/>
        <v>0</v>
      </c>
      <c r="H587" s="61">
        <f t="shared" si="81"/>
        <v>0</v>
      </c>
      <c r="I587" s="61">
        <f t="shared" si="82"/>
        <v>0</v>
      </c>
      <c r="J587" s="65">
        <f t="shared" si="83"/>
        <v>0</v>
      </c>
      <c r="K587" s="67">
        <f t="shared" si="84"/>
        <v>0.0017361111094942316</v>
      </c>
      <c r="L587" s="68">
        <f t="shared" si="85"/>
        <v>0.001</v>
      </c>
      <c r="N587">
        <f t="shared" si="86"/>
        <v>3.99135446685879</v>
      </c>
    </row>
    <row r="588" spans="1:14" ht="12.75">
      <c r="A588" s="76">
        <f t="shared" si="79"/>
        <v>578</v>
      </c>
      <c r="G588" s="61">
        <f t="shared" si="80"/>
        <v>0</v>
      </c>
      <c r="H588" s="61">
        <f t="shared" si="81"/>
        <v>0</v>
      </c>
      <c r="I588" s="61">
        <f t="shared" si="82"/>
        <v>0</v>
      </c>
      <c r="J588" s="65">
        <f t="shared" si="83"/>
        <v>0</v>
      </c>
      <c r="K588" s="67">
        <f t="shared" si="84"/>
        <v>0.0017361111094942316</v>
      </c>
      <c r="L588" s="68">
        <f t="shared" si="85"/>
        <v>0.001</v>
      </c>
      <c r="N588">
        <f t="shared" si="86"/>
        <v>3.99135446685879</v>
      </c>
    </row>
    <row r="589" spans="1:14" ht="12.75">
      <c r="A589" s="76">
        <f t="shared" si="79"/>
        <v>579</v>
      </c>
      <c r="G589" s="61">
        <f t="shared" si="80"/>
        <v>0</v>
      </c>
      <c r="H589" s="61">
        <f t="shared" si="81"/>
        <v>0</v>
      </c>
      <c r="I589" s="61">
        <f t="shared" si="82"/>
        <v>0</v>
      </c>
      <c r="J589" s="65">
        <f t="shared" si="83"/>
        <v>0</v>
      </c>
      <c r="K589" s="67">
        <f t="shared" si="84"/>
        <v>0.0017361111094942316</v>
      </c>
      <c r="L589" s="68">
        <f t="shared" si="85"/>
        <v>0.001</v>
      </c>
      <c r="N589">
        <f t="shared" si="86"/>
        <v>3.99135446685879</v>
      </c>
    </row>
    <row r="590" spans="1:14" ht="12.75">
      <c r="A590" s="76">
        <f t="shared" si="79"/>
        <v>580</v>
      </c>
      <c r="G590" s="61">
        <f t="shared" si="80"/>
        <v>0</v>
      </c>
      <c r="H590" s="61">
        <f t="shared" si="81"/>
        <v>0</v>
      </c>
      <c r="I590" s="61">
        <f t="shared" si="82"/>
        <v>0</v>
      </c>
      <c r="J590" s="65">
        <f t="shared" si="83"/>
        <v>0</v>
      </c>
      <c r="K590" s="67">
        <f t="shared" si="84"/>
        <v>0.0017361111094942316</v>
      </c>
      <c r="L590" s="68">
        <f t="shared" si="85"/>
        <v>0.001</v>
      </c>
      <c r="N590">
        <f t="shared" si="86"/>
        <v>3.99135446685879</v>
      </c>
    </row>
    <row r="591" spans="1:14" ht="12.75">
      <c r="A591" s="76">
        <f t="shared" si="79"/>
        <v>581</v>
      </c>
      <c r="G591" s="61">
        <f t="shared" si="80"/>
        <v>0</v>
      </c>
      <c r="H591" s="61">
        <f t="shared" si="81"/>
        <v>0</v>
      </c>
      <c r="I591" s="61">
        <f t="shared" si="82"/>
        <v>0</v>
      </c>
      <c r="J591" s="65">
        <f t="shared" si="83"/>
        <v>0</v>
      </c>
      <c r="K591" s="67">
        <f t="shared" si="84"/>
        <v>0.0017361111094942316</v>
      </c>
      <c r="L591" s="68">
        <f t="shared" si="85"/>
        <v>0.001</v>
      </c>
      <c r="N591">
        <f t="shared" si="86"/>
        <v>3.99135446685879</v>
      </c>
    </row>
    <row r="592" spans="1:14" ht="12.75">
      <c r="A592" s="76">
        <f t="shared" si="79"/>
        <v>582</v>
      </c>
      <c r="G592" s="61">
        <f t="shared" si="80"/>
        <v>0</v>
      </c>
      <c r="H592" s="61">
        <f t="shared" si="81"/>
        <v>0</v>
      </c>
      <c r="I592" s="61">
        <f t="shared" si="82"/>
        <v>0</v>
      </c>
      <c r="J592" s="65">
        <f t="shared" si="83"/>
        <v>0</v>
      </c>
      <c r="K592" s="67">
        <f t="shared" si="84"/>
        <v>0.0017361111094942316</v>
      </c>
      <c r="L592" s="68">
        <f t="shared" si="85"/>
        <v>0.001</v>
      </c>
      <c r="N592">
        <f t="shared" si="86"/>
        <v>3.99135446685879</v>
      </c>
    </row>
    <row r="593" spans="1:14" ht="12.75">
      <c r="A593" s="76">
        <f t="shared" si="79"/>
        <v>583</v>
      </c>
      <c r="G593" s="61">
        <f t="shared" si="80"/>
        <v>0</v>
      </c>
      <c r="H593" s="61">
        <f t="shared" si="81"/>
        <v>0</v>
      </c>
      <c r="I593" s="61">
        <f t="shared" si="82"/>
        <v>0</v>
      </c>
      <c r="J593" s="65">
        <f t="shared" si="83"/>
        <v>0</v>
      </c>
      <c r="K593" s="67">
        <f t="shared" si="84"/>
        <v>0.0017361111094942316</v>
      </c>
      <c r="L593" s="68">
        <f t="shared" si="85"/>
        <v>0.001</v>
      </c>
      <c r="N593">
        <f t="shared" si="86"/>
        <v>3.99135446685879</v>
      </c>
    </row>
    <row r="594" spans="1:14" ht="12.75">
      <c r="A594" s="76">
        <f t="shared" si="79"/>
        <v>584</v>
      </c>
      <c r="G594" s="61">
        <f t="shared" si="80"/>
        <v>0</v>
      </c>
      <c r="H594" s="61">
        <f t="shared" si="81"/>
        <v>0</v>
      </c>
      <c r="I594" s="61">
        <f t="shared" si="82"/>
        <v>0</v>
      </c>
      <c r="J594" s="65">
        <f t="shared" si="83"/>
        <v>0</v>
      </c>
      <c r="K594" s="67">
        <f t="shared" si="84"/>
        <v>0.0017361111094942316</v>
      </c>
      <c r="L594" s="68">
        <f t="shared" si="85"/>
        <v>0.001</v>
      </c>
      <c r="N594">
        <f t="shared" si="86"/>
        <v>3.99135446685879</v>
      </c>
    </row>
    <row r="595" spans="1:14" ht="12.75">
      <c r="A595" s="76">
        <f t="shared" si="79"/>
        <v>585</v>
      </c>
      <c r="G595" s="61">
        <f t="shared" si="80"/>
        <v>0</v>
      </c>
      <c r="H595" s="61">
        <f t="shared" si="81"/>
        <v>0</v>
      </c>
      <c r="I595" s="61">
        <f t="shared" si="82"/>
        <v>0</v>
      </c>
      <c r="J595" s="65">
        <f t="shared" si="83"/>
        <v>0</v>
      </c>
      <c r="K595" s="67">
        <f t="shared" si="84"/>
        <v>0.0017361111094942316</v>
      </c>
      <c r="L595" s="68">
        <f t="shared" si="85"/>
        <v>0.001</v>
      </c>
      <c r="N595">
        <f t="shared" si="86"/>
        <v>3.99135446685879</v>
      </c>
    </row>
    <row r="596" spans="1:14" ht="12.75">
      <c r="A596" s="76">
        <f t="shared" si="79"/>
        <v>586</v>
      </c>
      <c r="G596" s="61">
        <f t="shared" si="80"/>
        <v>0</v>
      </c>
      <c r="H596" s="61">
        <f t="shared" si="81"/>
        <v>0</v>
      </c>
      <c r="I596" s="61">
        <f t="shared" si="82"/>
        <v>0</v>
      </c>
      <c r="J596" s="65">
        <f t="shared" si="83"/>
        <v>0</v>
      </c>
      <c r="K596" s="67">
        <f t="shared" si="84"/>
        <v>0.0017361111094942316</v>
      </c>
      <c r="L596" s="68">
        <f t="shared" si="85"/>
        <v>0.001</v>
      </c>
      <c r="N596">
        <f t="shared" si="86"/>
        <v>3.99135446685879</v>
      </c>
    </row>
    <row r="597" spans="1:14" ht="12.75">
      <c r="A597" s="76">
        <f t="shared" si="79"/>
        <v>587</v>
      </c>
      <c r="G597" s="61">
        <f t="shared" si="80"/>
        <v>0</v>
      </c>
      <c r="H597" s="61">
        <f t="shared" si="81"/>
        <v>0</v>
      </c>
      <c r="I597" s="61">
        <f t="shared" si="82"/>
        <v>0</v>
      </c>
      <c r="J597" s="65">
        <f t="shared" si="83"/>
        <v>0</v>
      </c>
      <c r="K597" s="67">
        <f t="shared" si="84"/>
        <v>0.0017361111094942316</v>
      </c>
      <c r="L597" s="68">
        <f t="shared" si="85"/>
        <v>0.001</v>
      </c>
      <c r="N597">
        <f t="shared" si="86"/>
        <v>3.99135446685879</v>
      </c>
    </row>
    <row r="598" spans="1:14" ht="12.75">
      <c r="A598" s="76">
        <f t="shared" si="79"/>
        <v>588</v>
      </c>
      <c r="G598" s="61">
        <f t="shared" si="80"/>
        <v>0</v>
      </c>
      <c r="H598" s="61">
        <f t="shared" si="81"/>
        <v>0</v>
      </c>
      <c r="I598" s="61">
        <f t="shared" si="82"/>
        <v>0</v>
      </c>
      <c r="J598" s="65">
        <f t="shared" si="83"/>
        <v>0</v>
      </c>
      <c r="K598" s="67">
        <f t="shared" si="84"/>
        <v>0.0017361111094942316</v>
      </c>
      <c r="L598" s="68">
        <f t="shared" si="85"/>
        <v>0.001</v>
      </c>
      <c r="N598">
        <f t="shared" si="86"/>
        <v>3.99135446685879</v>
      </c>
    </row>
    <row r="599" spans="1:14" ht="12.75">
      <c r="A599" s="76">
        <f t="shared" si="79"/>
        <v>589</v>
      </c>
      <c r="G599" s="61">
        <f t="shared" si="80"/>
        <v>0</v>
      </c>
      <c r="H599" s="61">
        <f t="shared" si="81"/>
        <v>0</v>
      </c>
      <c r="I599" s="61">
        <f t="shared" si="82"/>
        <v>0</v>
      </c>
      <c r="J599" s="65">
        <f t="shared" si="83"/>
        <v>0</v>
      </c>
      <c r="K599" s="67">
        <f t="shared" si="84"/>
        <v>0.0017361111094942316</v>
      </c>
      <c r="L599" s="68">
        <f t="shared" si="85"/>
        <v>0.001</v>
      </c>
      <c r="N599">
        <f t="shared" si="86"/>
        <v>3.99135446685879</v>
      </c>
    </row>
    <row r="600" spans="1:14" ht="12.75">
      <c r="A600" s="76">
        <f t="shared" si="79"/>
        <v>590</v>
      </c>
      <c r="G600" s="61">
        <f t="shared" si="80"/>
        <v>0</v>
      </c>
      <c r="H600" s="61">
        <f t="shared" si="81"/>
        <v>0</v>
      </c>
      <c r="I600" s="61">
        <f t="shared" si="82"/>
        <v>0</v>
      </c>
      <c r="J600" s="65">
        <f t="shared" si="83"/>
        <v>0</v>
      </c>
      <c r="K600" s="67">
        <f t="shared" si="84"/>
        <v>0.0017361111094942316</v>
      </c>
      <c r="L600" s="68">
        <f t="shared" si="85"/>
        <v>0.001</v>
      </c>
      <c r="N600">
        <f t="shared" si="86"/>
        <v>3.99135446685879</v>
      </c>
    </row>
    <row r="601" spans="1:14" ht="12.75">
      <c r="A601" s="76">
        <f t="shared" si="79"/>
        <v>591</v>
      </c>
      <c r="G601" s="61">
        <f t="shared" si="80"/>
        <v>0</v>
      </c>
      <c r="H601" s="61">
        <f t="shared" si="81"/>
        <v>0</v>
      </c>
      <c r="I601" s="61">
        <f t="shared" si="82"/>
        <v>0</v>
      </c>
      <c r="J601" s="65">
        <f t="shared" si="83"/>
        <v>0</v>
      </c>
      <c r="K601" s="67">
        <f t="shared" si="84"/>
        <v>0.0017361111094942316</v>
      </c>
      <c r="L601" s="68">
        <f t="shared" si="85"/>
        <v>0.001</v>
      </c>
      <c r="N601">
        <f t="shared" si="86"/>
        <v>3.99135446685879</v>
      </c>
    </row>
    <row r="602" spans="1:14" ht="12.75">
      <c r="A602" s="76">
        <f t="shared" si="79"/>
        <v>592</v>
      </c>
      <c r="G602" s="61">
        <f t="shared" si="80"/>
        <v>0</v>
      </c>
      <c r="H602" s="61">
        <f t="shared" si="81"/>
        <v>0</v>
      </c>
      <c r="I602" s="61">
        <f t="shared" si="82"/>
        <v>0</v>
      </c>
      <c r="J602" s="65">
        <f t="shared" si="83"/>
        <v>0</v>
      </c>
      <c r="K602" s="67">
        <f t="shared" si="84"/>
        <v>0.0017361111094942316</v>
      </c>
      <c r="L602" s="68">
        <f t="shared" si="85"/>
        <v>0.001</v>
      </c>
      <c r="N602">
        <f t="shared" si="86"/>
        <v>3.99135446685879</v>
      </c>
    </row>
    <row r="603" spans="1:14" ht="12.75">
      <c r="A603" s="76">
        <f t="shared" si="79"/>
        <v>593</v>
      </c>
      <c r="G603" s="61">
        <f t="shared" si="80"/>
        <v>0</v>
      </c>
      <c r="H603" s="61">
        <f t="shared" si="81"/>
        <v>0</v>
      </c>
      <c r="I603" s="61">
        <f t="shared" si="82"/>
        <v>0</v>
      </c>
      <c r="J603" s="65">
        <f t="shared" si="83"/>
        <v>0</v>
      </c>
      <c r="K603" s="67">
        <f t="shared" si="84"/>
        <v>0.0017361111094942316</v>
      </c>
      <c r="L603" s="68">
        <f t="shared" si="85"/>
        <v>0.001</v>
      </c>
      <c r="N603">
        <f t="shared" si="86"/>
        <v>3.99135446685879</v>
      </c>
    </row>
    <row r="604" spans="1:14" ht="12.75">
      <c r="A604" s="76">
        <f t="shared" si="79"/>
        <v>594</v>
      </c>
      <c r="G604" s="61">
        <f t="shared" si="80"/>
        <v>0</v>
      </c>
      <c r="H604" s="61">
        <f t="shared" si="81"/>
        <v>0</v>
      </c>
      <c r="I604" s="61">
        <f t="shared" si="82"/>
        <v>0</v>
      </c>
      <c r="J604" s="65">
        <f t="shared" si="83"/>
        <v>0</v>
      </c>
      <c r="K604" s="67">
        <f t="shared" si="84"/>
        <v>0.0017361111094942316</v>
      </c>
      <c r="L604" s="68">
        <f t="shared" si="85"/>
        <v>0.001</v>
      </c>
      <c r="N604">
        <f t="shared" si="86"/>
        <v>3.99135446685879</v>
      </c>
    </row>
    <row r="605" spans="1:14" ht="12.75">
      <c r="A605" s="76">
        <f t="shared" si="79"/>
        <v>595</v>
      </c>
      <c r="G605" s="61">
        <f t="shared" si="80"/>
        <v>0</v>
      </c>
      <c r="H605" s="61">
        <f t="shared" si="81"/>
        <v>0</v>
      </c>
      <c r="I605" s="61">
        <f t="shared" si="82"/>
        <v>0</v>
      </c>
      <c r="J605" s="65">
        <f t="shared" si="83"/>
        <v>0</v>
      </c>
      <c r="K605" s="67">
        <f t="shared" si="84"/>
        <v>0.0017361111094942316</v>
      </c>
      <c r="L605" s="68">
        <f t="shared" si="85"/>
        <v>0.001</v>
      </c>
      <c r="N605">
        <f t="shared" si="86"/>
        <v>3.99135446685879</v>
      </c>
    </row>
    <row r="606" spans="1:14" ht="12.75">
      <c r="A606" s="76">
        <f t="shared" si="79"/>
        <v>596</v>
      </c>
      <c r="G606" s="61">
        <f t="shared" si="80"/>
        <v>0</v>
      </c>
      <c r="H606" s="61">
        <f t="shared" si="81"/>
        <v>0</v>
      </c>
      <c r="I606" s="61">
        <f t="shared" si="82"/>
        <v>0</v>
      </c>
      <c r="J606" s="65">
        <f t="shared" si="83"/>
        <v>0</v>
      </c>
      <c r="K606" s="67">
        <f t="shared" si="84"/>
        <v>0.0017361111094942316</v>
      </c>
      <c r="L606" s="68">
        <f t="shared" si="85"/>
        <v>0.001</v>
      </c>
      <c r="N606">
        <f t="shared" si="86"/>
        <v>3.99135446685879</v>
      </c>
    </row>
    <row r="607" spans="1:14" ht="12.75">
      <c r="A607" s="76">
        <f t="shared" si="79"/>
        <v>597</v>
      </c>
      <c r="G607" s="61">
        <f t="shared" si="80"/>
        <v>0</v>
      </c>
      <c r="H607" s="61">
        <f t="shared" si="81"/>
        <v>0</v>
      </c>
      <c r="I607" s="61">
        <f t="shared" si="82"/>
        <v>0</v>
      </c>
      <c r="J607" s="65">
        <f t="shared" si="83"/>
        <v>0</v>
      </c>
      <c r="K607" s="67">
        <f t="shared" si="84"/>
        <v>0.0017361111094942316</v>
      </c>
      <c r="L607" s="68">
        <f t="shared" si="85"/>
        <v>0.001</v>
      </c>
      <c r="N607">
        <f t="shared" si="86"/>
        <v>3.99135446685879</v>
      </c>
    </row>
    <row r="608" spans="1:14" ht="12.75">
      <c r="A608" s="76">
        <f t="shared" si="79"/>
        <v>598</v>
      </c>
      <c r="G608" s="61">
        <f t="shared" si="80"/>
        <v>0</v>
      </c>
      <c r="H608" s="61">
        <f t="shared" si="81"/>
        <v>0</v>
      </c>
      <c r="I608" s="61">
        <f t="shared" si="82"/>
        <v>0</v>
      </c>
      <c r="J608" s="65">
        <f t="shared" si="83"/>
        <v>0</v>
      </c>
      <c r="K608" s="67">
        <f t="shared" si="84"/>
        <v>0.0017361111094942316</v>
      </c>
      <c r="L608" s="68">
        <f t="shared" si="85"/>
        <v>0.001</v>
      </c>
      <c r="N608">
        <f t="shared" si="86"/>
        <v>3.99135446685879</v>
      </c>
    </row>
    <row r="609" spans="1:14" ht="12.75">
      <c r="A609" s="76">
        <f t="shared" si="79"/>
        <v>599</v>
      </c>
      <c r="G609" s="61">
        <f t="shared" si="80"/>
        <v>0</v>
      </c>
      <c r="H609" s="61">
        <f t="shared" si="81"/>
        <v>0</v>
      </c>
      <c r="I609" s="61">
        <f t="shared" si="82"/>
        <v>0</v>
      </c>
      <c r="J609" s="65">
        <f t="shared" si="83"/>
        <v>0</v>
      </c>
      <c r="K609" s="67">
        <f t="shared" si="84"/>
        <v>0.0017361111094942316</v>
      </c>
      <c r="L609" s="68">
        <f t="shared" si="85"/>
        <v>0.001</v>
      </c>
      <c r="N609">
        <f t="shared" si="86"/>
        <v>3.99135446685879</v>
      </c>
    </row>
    <row r="610" spans="1:14" ht="12.75">
      <c r="A610" s="76">
        <f t="shared" si="79"/>
        <v>600</v>
      </c>
      <c r="G610" s="61">
        <f t="shared" si="80"/>
        <v>0</v>
      </c>
      <c r="H610" s="61">
        <f t="shared" si="81"/>
        <v>0</v>
      </c>
      <c r="I610" s="61">
        <f t="shared" si="82"/>
        <v>0</v>
      </c>
      <c r="J610" s="65">
        <f t="shared" si="83"/>
        <v>0</v>
      </c>
      <c r="K610" s="67">
        <f t="shared" si="84"/>
        <v>0.0017361111094942316</v>
      </c>
      <c r="L610" s="68">
        <f t="shared" si="85"/>
        <v>0.001</v>
      </c>
      <c r="N610">
        <f t="shared" si="86"/>
        <v>3.99135446685879</v>
      </c>
    </row>
    <row r="611" spans="7:12" ht="12.75">
      <c r="G611" s="61"/>
      <c r="H611" s="61"/>
      <c r="I611" s="61"/>
      <c r="J611" s="65"/>
      <c r="K611" s="67"/>
      <c r="L611" s="68"/>
    </row>
    <row r="612" spans="7:12" ht="12.75">
      <c r="G612" s="61"/>
      <c r="H612" s="61"/>
      <c r="I612" s="61"/>
      <c r="J612" s="65"/>
      <c r="K612" s="67"/>
      <c r="L612" s="68"/>
    </row>
    <row r="613" spans="7:12" ht="12.75">
      <c r="G613" s="61"/>
      <c r="H613" s="61"/>
      <c r="I613" s="61"/>
      <c r="J613" s="65"/>
      <c r="K613" s="67"/>
      <c r="L613" s="68"/>
    </row>
    <row r="614" spans="7:12" ht="12.75">
      <c r="G614" s="61"/>
      <c r="H614" s="61"/>
      <c r="I614" s="61"/>
      <c r="J614" s="65"/>
      <c r="K614" s="67"/>
      <c r="L614" s="68"/>
    </row>
    <row r="615" spans="7:12" ht="12.75">
      <c r="G615" s="61"/>
      <c r="H615" s="61"/>
      <c r="I615" s="61"/>
      <c r="J615" s="65"/>
      <c r="K615" s="67"/>
      <c r="L615" s="68"/>
    </row>
    <row r="616" spans="7:12" ht="12.75">
      <c r="G616" s="61"/>
      <c r="H616" s="61"/>
      <c r="I616" s="61"/>
      <c r="J616" s="65"/>
      <c r="K616" s="67"/>
      <c r="L616" s="68"/>
    </row>
    <row r="617" spans="7:12" ht="12.75">
      <c r="G617" s="61"/>
      <c r="H617" s="61"/>
      <c r="I617" s="61"/>
      <c r="J617" s="65"/>
      <c r="K617" s="67"/>
      <c r="L617" s="68"/>
    </row>
    <row r="618" spans="7:12" ht="12.75">
      <c r="G618" s="61"/>
      <c r="H618" s="61"/>
      <c r="I618" s="61"/>
      <c r="J618" s="65"/>
      <c r="K618" s="67"/>
      <c r="L618" s="68"/>
    </row>
    <row r="619" spans="7:12" ht="12.75">
      <c r="G619" s="61"/>
      <c r="H619" s="61"/>
      <c r="I619" s="61"/>
      <c r="J619" s="65"/>
      <c r="K619" s="67"/>
      <c r="L619" s="68"/>
    </row>
    <row r="620" spans="7:12" ht="12.75">
      <c r="G620" s="61"/>
      <c r="H620" s="61"/>
      <c r="I620" s="61"/>
      <c r="J620" s="65"/>
      <c r="K620" s="67"/>
      <c r="L620" s="68"/>
    </row>
    <row r="621" spans="7:12" ht="12.75">
      <c r="G621" s="61"/>
      <c r="H621" s="61"/>
      <c r="I621" s="61"/>
      <c r="J621" s="65"/>
      <c r="K621" s="67"/>
      <c r="L621" s="68"/>
    </row>
    <row r="622" spans="7:12" ht="12.75">
      <c r="G622" s="61"/>
      <c r="H622" s="61"/>
      <c r="I622" s="61"/>
      <c r="J622" s="65"/>
      <c r="K622" s="67"/>
      <c r="L622" s="68"/>
    </row>
    <row r="623" spans="7:12" ht="12.75">
      <c r="G623" s="61"/>
      <c r="H623" s="61"/>
      <c r="I623" s="61"/>
      <c r="J623" s="65"/>
      <c r="K623" s="67"/>
      <c r="L623" s="68"/>
    </row>
    <row r="624" spans="7:12" ht="12.75">
      <c r="G624" s="61"/>
      <c r="H624" s="61"/>
      <c r="I624" s="61"/>
      <c r="J624" s="65"/>
      <c r="K624" s="67"/>
      <c r="L624" s="68"/>
    </row>
    <row r="625" spans="7:12" ht="12.75">
      <c r="G625" s="61"/>
      <c r="H625" s="61"/>
      <c r="I625" s="61"/>
      <c r="J625" s="65"/>
      <c r="K625" s="67"/>
      <c r="L625" s="68"/>
    </row>
    <row r="626" spans="7:12" ht="12.75">
      <c r="G626" s="61"/>
      <c r="H626" s="61"/>
      <c r="I626" s="61"/>
      <c r="J626" s="65"/>
      <c r="K626" s="67"/>
      <c r="L626" s="68"/>
    </row>
    <row r="627" spans="7:12" ht="12.75">
      <c r="G627" s="61"/>
      <c r="H627" s="61"/>
      <c r="I627" s="61"/>
      <c r="J627" s="65"/>
      <c r="K627" s="67"/>
      <c r="L627" s="68"/>
    </row>
    <row r="628" spans="7:12" ht="12.75">
      <c r="G628" s="61"/>
      <c r="H628" s="61"/>
      <c r="I628" s="61"/>
      <c r="J628" s="65"/>
      <c r="K628" s="67"/>
      <c r="L628" s="68"/>
    </row>
    <row r="629" spans="7:12" ht="12.75">
      <c r="G629" s="61"/>
      <c r="H629" s="61"/>
      <c r="I629" s="61"/>
      <c r="J629" s="65"/>
      <c r="K629" s="67"/>
      <c r="L629" s="68"/>
    </row>
    <row r="630" spans="7:12" ht="12.75">
      <c r="G630" s="61"/>
      <c r="H630" s="61"/>
      <c r="I630" s="61"/>
      <c r="J630" s="65"/>
      <c r="K630" s="67"/>
      <c r="L630" s="68"/>
    </row>
    <row r="631" spans="7:12" ht="12.75">
      <c r="G631" s="61"/>
      <c r="H631" s="61"/>
      <c r="I631" s="61"/>
      <c r="J631" s="65"/>
      <c r="K631" s="67"/>
      <c r="L631" s="68"/>
    </row>
    <row r="632" spans="7:12" ht="12.75">
      <c r="G632" s="61"/>
      <c r="H632" s="61"/>
      <c r="I632" s="61"/>
      <c r="J632" s="65"/>
      <c r="K632" s="67"/>
      <c r="L632" s="68"/>
    </row>
    <row r="633" spans="7:12" ht="12.75">
      <c r="G633" s="61"/>
      <c r="H633" s="61"/>
      <c r="I633" s="61"/>
      <c r="J633" s="65"/>
      <c r="K633" s="67"/>
      <c r="L633" s="68"/>
    </row>
    <row r="634" spans="7:12" ht="12.75">
      <c r="G634" s="61"/>
      <c r="H634" s="61"/>
      <c r="I634" s="61"/>
      <c r="J634" s="65"/>
      <c r="K634" s="67"/>
      <c r="L634" s="68"/>
    </row>
    <row r="635" spans="7:12" ht="12.75">
      <c r="G635" s="61"/>
      <c r="H635" s="61"/>
      <c r="I635" s="61"/>
      <c r="J635" s="65"/>
      <c r="K635" s="67"/>
      <c r="L635" s="68"/>
    </row>
  </sheetData>
  <sheetProtection sheet="1" objects="1" scenarios="1"/>
  <mergeCells count="1">
    <mergeCell ref="D2:F2"/>
  </mergeCells>
  <dataValidations count="6">
    <dataValidation type="list" allowBlank="1" showInputMessage="1" showErrorMessage="1" sqref="B10:D10">
      <formula1>$W$16:$W$22</formula1>
    </dataValidation>
    <dataValidation type="list" allowBlank="1" showInputMessage="1" showErrorMessage="1" sqref="E10">
      <formula1>$AE$16:$AE$21</formula1>
    </dataValidation>
    <dataValidation type="list" allowBlank="1" showInputMessage="1" showErrorMessage="1" promptTitle="METHOD OF SLUGING" prompt="How was the water displaced?" sqref="D5">
      <formula1>$AC$33:$AC$35</formula1>
    </dataValidation>
    <dataValidation type="list" allowBlank="1" showInputMessage="1" showErrorMessage="1" sqref="E6">
      <formula1>$AE$33:$AE$37</formula1>
    </dataValidation>
    <dataValidation type="list" allowBlank="1" showInputMessage="1" showErrorMessage="1" sqref="E7">
      <formula1>$AE$15:$AE$21</formula1>
    </dataValidation>
    <dataValidation type="decimal" allowBlank="1" showInputMessage="1" showErrorMessage="1" sqref="D6:D7">
      <formula1>0</formula1>
      <formula2>9999999</formula2>
    </dataValidation>
  </dataValidations>
  <printOptions/>
  <pageMargins left="0.75" right="0.75" top="1" bottom="1" header="0.5" footer="0.5"/>
  <pageSetup horizontalDpi="600" verticalDpi="600" orientation="landscape" r:id="rId2"/>
  <headerFooter alignWithMargins="0">
    <oddHeader>&amp;C&amp;A&amp;R&amp;F</oddHeader>
    <oddFooter>&amp;CPage &amp;P</oddFooter>
  </headerFooter>
  <rowBreaks count="1" manualBreakCount="1">
    <brk id="34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Bouwer and Rice slug test analysis</dc:title>
  <dc:subject>Template for analyzing slug tests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2000-10-27T21:46:51Z</cp:lastPrinted>
  <dcterms:created xsi:type="dcterms:W3CDTF">1998-11-09T19:19:00Z</dcterms:created>
  <dcterms:modified xsi:type="dcterms:W3CDTF">2004-04-30T22:14:49Z</dcterms:modified>
  <cp:category/>
  <cp:version/>
  <cp:contentType/>
  <cp:contentStatus/>
</cp:coreProperties>
</file>