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30" windowWidth="12120" windowHeight="9120" firstSheet="1" activeTab="2"/>
  </bookViews>
  <sheets>
    <sheet name="COMPUTATION" sheetId="1" r:id="rId1"/>
    <sheet name="DEFAULT PROPERTIES and SETTINGS" sheetId="2" r:id="rId2"/>
    <sheet name="OUTPUT" sheetId="3" r:id="rId3"/>
    <sheet name="DATA" sheetId="4" r:id="rId4"/>
  </sheets>
  <externalReferences>
    <externalReference r:id="rId7"/>
  </externalReferences>
  <definedNames>
    <definedName name="ACwvu.fit_graph." localSheetId="2" hidden="1">'OUTPUT'!$A$16:$H$49</definedName>
    <definedName name="ACwvu.sheet1." localSheetId="2" hidden="1">'OUTPUT'!#REF!</definedName>
    <definedName name="Swvu.fit_graph." localSheetId="2" hidden="1">'OUTPUT'!$A$16:$H$49</definedName>
    <definedName name="Swvu.sheet1." localSheetId="2" hidden="1">'OUTPUT'!#REF!</definedName>
    <definedName name="wvu.fit_graph." localSheetId="2" hidden="1">{TRUE,TRUE,-2.75,-17,772.5,528.75,FALSE,TRUE,TRUE,TRUE,0,1,#N/A,15,#N/A,10.91358024691358,29,1,FALSE,FALSE,3,TRUE,1,FALSE,126,"Swvu.fit_graph.","ACwvu.fit_graph.",#N/A,FALSE,FALSE,1.24,0.75,0.66,0.43,1,"&amp;R&amp;F","&amp;R&amp;F",FALSE,FALSE,FALSE,FALSE,1,100,#N/A,#N/A,FALSE,FALSE,#N/A,#N/A,FALSE,FALSE,FALSE,1,600,600,FALSE,FALSE,TRUE,TRUE,TRUE}</definedName>
    <definedName name="wvu.sheet1." localSheetId="2" hidden="1">{TRUE,TRUE,-2.75,-17,772.5,528.75,FALSE,TRUE,TRUE,TRUE,0,1,#N/A,1,#N/A,21.74418604651163,55.72727272727273,1,FALSE,FALSE,3,TRUE,1,FALSE,67,"Swvu.sheet1.","ACwvu.sheet1.",#N/A,FALSE,FALSE,1.24,0.75,0.66,0.43,1,"&amp;R&amp;F","&amp;R&amp;F",FALSE,FALSE,FALSE,FALSE,1,100,#N/A,#N/A,FALSE,FALSE,#N/A,#N/A,FALSE,FALSE,FALSE,1,600,600,FALSE,FALSE,TRUE,TRUE,TRUE}</definedName>
  </definedNames>
  <calcPr fullCalcOnLoad="1"/>
</workbook>
</file>

<file path=xl/comments4.xml><?xml version="1.0" encoding="utf-8"?>
<comments xmlns="http://schemas.openxmlformats.org/spreadsheetml/2006/main">
  <authors>
    <author>Keith J Halford</author>
  </authors>
  <commentList>
    <comment ref="K7" authorId="0">
      <text>
        <r>
          <rPr>
            <b/>
            <sz val="8"/>
            <rFont val="Tahoma"/>
            <family val="0"/>
          </rPr>
          <t>Keith J Halford:</t>
        </r>
        <r>
          <rPr>
            <sz val="8"/>
            <rFont val="Tahoma"/>
            <family val="0"/>
          </rPr>
          <t xml:space="preserve">
The entries are decimal days but the column is formatted to appear as H:M:S</t>
        </r>
      </text>
    </comment>
  </commentList>
</comments>
</file>

<file path=xl/sharedStrings.xml><?xml version="1.0" encoding="utf-8"?>
<sst xmlns="http://schemas.openxmlformats.org/spreadsheetml/2006/main" count="228" uniqueCount="155">
  <si>
    <t>WELL ID:</t>
  </si>
  <si>
    <t>Local ID:</t>
  </si>
  <si>
    <t>INPUT</t>
  </si>
  <si>
    <t>Date:</t>
  </si>
  <si>
    <t>Construction:</t>
  </si>
  <si>
    <t>Time:</t>
  </si>
  <si>
    <r>
      <t>Casing dia. (d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)</t>
    </r>
  </si>
  <si>
    <r>
      <t>Annulus dia. (d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)</t>
    </r>
  </si>
  <si>
    <t>Screen Length (L)</t>
  </si>
  <si>
    <t>Depths to:</t>
  </si>
  <si>
    <t>water level (DTW)</t>
  </si>
  <si>
    <t>Annular Fill:</t>
  </si>
  <si>
    <t>across  screen --</t>
  </si>
  <si>
    <t>above screen --</t>
  </si>
  <si>
    <t>COMPUTED</t>
  </si>
  <si>
    <t>slope points</t>
  </si>
  <si>
    <t>Rc =</t>
  </si>
  <si>
    <t>ft</t>
  </si>
  <si>
    <t>Rw =</t>
  </si>
  <si>
    <t xml:space="preserve">K = </t>
  </si>
  <si>
    <t>Slope =</t>
  </si>
  <si>
    <t>Casing diameter is greater than the Annulus</t>
  </si>
  <si>
    <t>ft/d</t>
  </si>
  <si>
    <t>Slope will produce a negative K</t>
  </si>
  <si>
    <t xml:space="preserve">Input is consistent.  </t>
  </si>
  <si>
    <t>Error</t>
  </si>
  <si>
    <t>REMARKS:</t>
  </si>
  <si>
    <t>Overwrite with your data here.</t>
  </si>
  <si>
    <t>Kmin, ft/d</t>
  </si>
  <si>
    <t>Kmax, ft/d</t>
  </si>
  <si>
    <t>Gravel</t>
  </si>
  <si>
    <t>Coarse Sand</t>
  </si>
  <si>
    <t>Medium Sand</t>
  </si>
  <si>
    <t>Fine Sand</t>
  </si>
  <si>
    <t>Silt, Loess</t>
  </si>
  <si>
    <t>Till</t>
  </si>
  <si>
    <t>Clay</t>
  </si>
  <si>
    <t>Unweathered Marine Clay</t>
  </si>
  <si>
    <t>Karst</t>
  </si>
  <si>
    <t>Reef Limestone</t>
  </si>
  <si>
    <t>Limestone, Dolomite</t>
  </si>
  <si>
    <t>Siltstone</t>
  </si>
  <si>
    <t>Anhydrite</t>
  </si>
  <si>
    <t>Shale</t>
  </si>
  <si>
    <t>Permeable Basalt</t>
  </si>
  <si>
    <t>Fractured Igneous and Metamorphic Rock</t>
  </si>
  <si>
    <t>Weathered Granite</t>
  </si>
  <si>
    <t>Weathered Gabbro</t>
  </si>
  <si>
    <t>Basalt</t>
  </si>
  <si>
    <t>Common Rock Properties</t>
  </si>
  <si>
    <t>Decision</t>
  </si>
  <si>
    <t>Option</t>
  </si>
  <si>
    <t>Aquifer Material</t>
  </si>
  <si>
    <t>Bentonite</t>
  </si>
  <si>
    <t>Annular Fill</t>
  </si>
  <si>
    <t>GROUTS</t>
  </si>
  <si>
    <t>Cement</t>
  </si>
  <si>
    <t>Backfill</t>
  </si>
  <si>
    <t>Open Hole</t>
  </si>
  <si>
    <t>Aquifer Material --</t>
  </si>
  <si>
    <t>Reduced Data</t>
  </si>
  <si>
    <t>Entry</t>
  </si>
  <si>
    <t>Number of points =</t>
  </si>
  <si>
    <t>HourMinute</t>
  </si>
  <si>
    <t>Empty</t>
  </si>
  <si>
    <t>Hour</t>
  </si>
  <si>
    <t>Minute</t>
  </si>
  <si>
    <t>Second</t>
  </si>
  <si>
    <t>Day</t>
  </si>
  <si>
    <t>DateTime</t>
  </si>
  <si>
    <t>c1a-mult</t>
  </si>
  <si>
    <t>c1a-div</t>
  </si>
  <si>
    <t>c1b-m</t>
  </si>
  <si>
    <t>c1b-div</t>
  </si>
  <si>
    <t>Hr:Min:Sec</t>
  </si>
  <si>
    <t/>
  </si>
  <si>
    <t>Time,</t>
  </si>
  <si>
    <t>cm</t>
  </si>
  <si>
    <t>mm</t>
  </si>
  <si>
    <t xml:space="preserve">Significant Digits = </t>
  </si>
  <si>
    <t xml:space="preserve">Output Length = </t>
  </si>
  <si>
    <t xml:space="preserve">Output Time = </t>
  </si>
  <si>
    <t>Inch</t>
  </si>
  <si>
    <t>Feet</t>
  </si>
  <si>
    <t>Meter</t>
  </si>
  <si>
    <t>Out Units =</t>
  </si>
  <si>
    <t>Convert =</t>
  </si>
  <si>
    <t xml:space="preserve">Number of points in list = </t>
  </si>
  <si>
    <t>Fraction penetrated =</t>
  </si>
  <si>
    <t>PSI</t>
  </si>
  <si>
    <t>T  =</t>
  </si>
  <si>
    <t>K  =</t>
  </si>
  <si>
    <t>FLOW RATE</t>
  </si>
  <si>
    <r>
      <t>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/d</t>
    </r>
  </si>
  <si>
    <r>
      <t>feet/log</t>
    </r>
    <r>
      <rPr>
        <vertAlign val="subscript"/>
        <sz val="10"/>
        <rFont val="Arial"/>
        <family val="2"/>
      </rPr>
      <t>10</t>
    </r>
  </si>
  <si>
    <t>Drawdown</t>
  </si>
  <si>
    <t xml:space="preserve">Aquifer thickness = </t>
  </si>
  <si>
    <t>GPM</t>
  </si>
  <si>
    <t>ft3/d</t>
  </si>
  <si>
    <t>ft3/s</t>
  </si>
  <si>
    <t>m3/d</t>
  </si>
  <si>
    <t>m3/s</t>
  </si>
  <si>
    <t>liters/s</t>
  </si>
  <si>
    <t>liters/min</t>
  </si>
  <si>
    <t>cc/s</t>
  </si>
  <si>
    <t>wetted hole</t>
  </si>
  <si>
    <t>T =</t>
  </si>
  <si>
    <t>ft2/d</t>
  </si>
  <si>
    <t xml:space="preserve">Base of Aquifer </t>
  </si>
  <si>
    <t xml:space="preserve">Top of Aquifer </t>
  </si>
  <si>
    <t>Water Level</t>
  </si>
  <si>
    <t>feet</t>
  </si>
  <si>
    <r>
      <t>D</t>
    </r>
    <r>
      <rPr>
        <sz val="10"/>
        <rFont val="Arial"/>
        <family val="0"/>
      </rPr>
      <t>t, days</t>
    </r>
  </si>
  <si>
    <t>Date Hr:Min:Sec</t>
  </si>
  <si>
    <t>Likely</t>
  </si>
  <si>
    <t>Absolute Shut Down</t>
  </si>
  <si>
    <t>WARNING</t>
  </si>
  <si>
    <t>Rock Type</t>
  </si>
  <si>
    <t>References</t>
  </si>
  <si>
    <t>Unconsolidated Sedimentary Rock</t>
  </si>
  <si>
    <t>1,5</t>
  </si>
  <si>
    <t>Sand and Gravel Mixes</t>
  </si>
  <si>
    <t>Gulf Coast Aquifer Systems (6603 values)</t>
  </si>
  <si>
    <t>Stream Terrace Deposit, Fort Worth, Texas (59 values)</t>
  </si>
  <si>
    <t>Surficial Aquifer, central Florida (fine sand and silt, 55 values)</t>
  </si>
  <si>
    <t>Clay soils (surface)</t>
  </si>
  <si>
    <t>5,7</t>
  </si>
  <si>
    <t>Carbonate Rocks</t>
  </si>
  <si>
    <t>Fine-Grained Sandstone</t>
  </si>
  <si>
    <t>Indurated Sedimentary Rock</t>
  </si>
  <si>
    <t>1,6</t>
  </si>
  <si>
    <t>Medium-Grained Sandstone</t>
  </si>
  <si>
    <t>6,9</t>
  </si>
  <si>
    <t>Claystone</t>
  </si>
  <si>
    <t>Metamorphic or Volcanic Rock</t>
  </si>
  <si>
    <t xml:space="preserve">Unfractured Igneous and Metamorphic Rock </t>
  </si>
  <si>
    <t>1 Bouwer, 1978 (order of magnitude in meter/day)</t>
  </si>
  <si>
    <t>2 Prudic, 1991</t>
  </si>
  <si>
    <t>3 Sonia A. Jones, USGS, Written commun., 1998</t>
  </si>
  <si>
    <t>4 Slug Test Results1998-2001, Orlando Subdistrict, USGS</t>
  </si>
  <si>
    <t>5 Domenico and Schwartz, 1990</t>
  </si>
  <si>
    <t>6 Morris and Johnson, 1967</t>
  </si>
  <si>
    <t>7 Wolff, 1982</t>
  </si>
  <si>
    <t>8 Reese and Cunningham, 2000</t>
  </si>
  <si>
    <t>9 Kuniansky and Hamrick, 1998</t>
  </si>
  <si>
    <t>Hypo-Recovery</t>
  </si>
  <si>
    <t>Production Time =</t>
  </si>
  <si>
    <r>
      <t>(</t>
    </r>
    <r>
      <rPr>
        <sz val="10"/>
        <rFont val="Arial (W1)"/>
        <family val="2"/>
      </rPr>
      <t>t</t>
    </r>
    <r>
      <rPr>
        <sz val="10"/>
        <rFont val="Symbol"/>
        <family val="1"/>
      </rPr>
      <t>+D</t>
    </r>
    <r>
      <rPr>
        <sz val="10"/>
        <rFont val="Arial"/>
        <family val="0"/>
      </rPr>
      <t>t/</t>
    </r>
    <r>
      <rPr>
        <sz val="10"/>
        <rFont val="Symbol"/>
        <family val="1"/>
      </rPr>
      <t>D</t>
    </r>
    <r>
      <rPr>
        <sz val="10"/>
        <rFont val="Arial"/>
        <family val="0"/>
      </rPr>
      <t>t), d</t>
    </r>
  </si>
  <si>
    <t>Cooper-Jacob recovery analysis of single-well aquifer test</t>
  </si>
  <si>
    <t>Hypo-1</t>
  </si>
  <si>
    <t>4,5,8</t>
  </si>
  <si>
    <t>Extreme</t>
  </si>
  <si>
    <t>6,7,10</t>
  </si>
  <si>
    <t>10 Neuzil, 1994</t>
  </si>
  <si>
    <r>
      <t>/log</t>
    </r>
    <r>
      <rPr>
        <vertAlign val="subscript"/>
        <sz val="10"/>
        <rFont val="Arial"/>
        <family val="2"/>
      </rPr>
      <t>10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</si>
</sst>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E+00"/>
    <numFmt numFmtId="166" formatCode="h:mm:ss.0"/>
    <numFmt numFmtId="167" formatCode="ss.0"/>
    <numFmt numFmtId="168" formatCode="m/d/yy\ h:mm:ss"/>
    <numFmt numFmtId="169" formatCode="hh:mm"/>
    <numFmt numFmtId="170" formatCode="[h]:mm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vertAlign val="subscript"/>
      <sz val="8"/>
      <name val="Arial"/>
      <family val="2"/>
    </font>
    <font>
      <vertAlign val="subscript"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8"/>
      <color indexed="10"/>
      <name val="Book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i/>
      <sz val="11"/>
      <color indexed="10"/>
      <name val="Arial"/>
      <family val="2"/>
    </font>
    <font>
      <sz val="10"/>
      <name val="Arial (W1)"/>
      <family val="2"/>
    </font>
    <font>
      <b/>
      <sz val="8"/>
      <name val="Symbol"/>
      <family val="1"/>
    </font>
    <font>
      <b/>
      <sz val="8"/>
      <name val="Tahoma"/>
      <family val="0"/>
    </font>
    <font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left"/>
    </xf>
    <xf numFmtId="2" fontId="0" fillId="0" borderId="0" xfId="0" applyNumberFormat="1" applyAlignment="1" applyProtection="1">
      <alignment/>
      <protection/>
    </xf>
    <xf numFmtId="0" fontId="9" fillId="0" borderId="1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4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NumberFormat="1" applyAlignment="1">
      <alignment/>
    </xf>
    <xf numFmtId="0" fontId="0" fillId="0" borderId="2" xfId="0" applyNumberFormat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164" fontId="0" fillId="0" borderId="0" xfId="0" applyNumberFormat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9" fillId="0" borderId="1" xfId="0" applyFont="1" applyBorder="1" applyAlignment="1" applyProtection="1">
      <alignment horizontal="right"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46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 horizontal="right"/>
      <protection/>
    </xf>
    <xf numFmtId="0" fontId="0" fillId="0" borderId="8" xfId="0" applyBorder="1" applyAlignment="1" applyProtection="1">
      <alignment/>
      <protection/>
    </xf>
    <xf numFmtId="0" fontId="10" fillId="0" borderId="1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9" xfId="0" applyBorder="1" applyAlignment="1" applyProtection="1">
      <alignment horizontal="right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right"/>
      <protection/>
    </xf>
    <xf numFmtId="0" fontId="0" fillId="0" borderId="13" xfId="0" applyNumberForma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0" fillId="0" borderId="15" xfId="0" applyFill="1" applyBorder="1" applyAlignment="1" applyProtection="1">
      <alignment horizontal="right"/>
      <protection/>
    </xf>
    <xf numFmtId="2" fontId="0" fillId="0" borderId="16" xfId="0" applyNumberFormat="1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47" fontId="0" fillId="0" borderId="0" xfId="0" applyNumberFormat="1" applyAlignment="1" applyProtection="1">
      <alignment/>
      <protection/>
    </xf>
    <xf numFmtId="0" fontId="0" fillId="0" borderId="8" xfId="0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 quotePrefix="1">
      <alignment horizontal="right"/>
      <protection/>
    </xf>
    <xf numFmtId="0" fontId="0" fillId="0" borderId="0" xfId="0" applyAlignment="1" applyProtection="1">
      <alignment horizontal="left" vertical="center"/>
      <protection/>
    </xf>
    <xf numFmtId="167" fontId="0" fillId="0" borderId="0" xfId="0" applyNumberFormat="1" applyAlignment="1" applyProtection="1">
      <alignment/>
      <protection/>
    </xf>
    <xf numFmtId="0" fontId="17" fillId="0" borderId="1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21" fontId="0" fillId="0" borderId="0" xfId="0" applyNumberFormat="1" applyAlignment="1" applyProtection="1">
      <alignment/>
      <protection/>
    </xf>
    <xf numFmtId="0" fontId="1" fillId="0" borderId="1" xfId="0" applyFont="1" applyFill="1" applyBorder="1" applyAlignment="1" applyProtection="1">
      <alignment horizontal="right"/>
      <protection/>
    </xf>
    <xf numFmtId="20" fontId="0" fillId="0" borderId="0" xfId="0" applyNumberFormat="1" applyAlignment="1" applyProtection="1">
      <alignment horizontal="left"/>
      <protection/>
    </xf>
    <xf numFmtId="168" fontId="0" fillId="0" borderId="0" xfId="0" applyNumberFormat="1" applyAlignment="1" applyProtection="1">
      <alignment/>
      <protection/>
    </xf>
    <xf numFmtId="0" fontId="0" fillId="0" borderId="20" xfId="0" applyBorder="1" applyAlignment="1">
      <alignment/>
    </xf>
    <xf numFmtId="0" fontId="11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0" fillId="0" borderId="20" xfId="0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Alignment="1" applyProtection="1" quotePrefix="1">
      <alignment/>
      <protection/>
    </xf>
    <xf numFmtId="0" fontId="20" fillId="0" borderId="0" xfId="0" applyFont="1" applyAlignment="1" applyProtection="1">
      <alignment horizontal="center"/>
      <protection/>
    </xf>
    <xf numFmtId="0" fontId="20" fillId="0" borderId="7" xfId="0" applyFont="1" applyBorder="1" applyAlignment="1" applyProtection="1">
      <alignment horizontal="left"/>
      <protection/>
    </xf>
    <xf numFmtId="0" fontId="0" fillId="0" borderId="2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Alignment="1" applyProtection="1">
      <alignment horizontal="right"/>
      <protection/>
    </xf>
    <xf numFmtId="0" fontId="0" fillId="4" borderId="0" xfId="0" applyFill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/>
    </xf>
    <xf numFmtId="0" fontId="0" fillId="0" borderId="20" xfId="0" applyNumberForma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left"/>
      <protection locked="0"/>
    </xf>
    <xf numFmtId="0" fontId="0" fillId="0" borderId="21" xfId="0" applyBorder="1" applyAlignment="1">
      <alignment horizontal="left"/>
    </xf>
    <xf numFmtId="0" fontId="19" fillId="0" borderId="0" xfId="0" applyFont="1" applyAlignment="1" applyProtection="1">
      <alignment horizontal="left" vertical="center" textRotation="90"/>
      <protection/>
    </xf>
    <xf numFmtId="0" fontId="0" fillId="0" borderId="0" xfId="0" applyAlignment="1">
      <alignment/>
    </xf>
    <xf numFmtId="0" fontId="15" fillId="0" borderId="0" xfId="2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Adjust slope of line to estimate 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DATA!$M$7</c:f>
              <c:strCache>
                <c:ptCount val="1"/>
                <c:pt idx="0">
                  <c:v>Feet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DATA!$K$8:$K$1000</c:f>
              <c:strCache>
                <c:ptCount val="993"/>
                <c:pt idx="1">
                  <c:v>1.5</c:v>
                </c:pt>
                <c:pt idx="2">
                  <c:v>1.50006</c:v>
                </c:pt>
                <c:pt idx="3">
                  <c:v>1.50013</c:v>
                </c:pt>
                <c:pt idx="4">
                  <c:v>1.50023</c:v>
                </c:pt>
                <c:pt idx="5">
                  <c:v>1.50035</c:v>
                </c:pt>
                <c:pt idx="6">
                  <c:v>1.50052</c:v>
                </c:pt>
                <c:pt idx="7">
                  <c:v>1.50073</c:v>
                </c:pt>
                <c:pt idx="8">
                  <c:v>1.50101</c:v>
                </c:pt>
                <c:pt idx="9">
                  <c:v>1.50137</c:v>
                </c:pt>
                <c:pt idx="10">
                  <c:v>1.50183</c:v>
                </c:pt>
                <c:pt idx="11">
                  <c:v>1.50244</c:v>
                </c:pt>
                <c:pt idx="12">
                  <c:v>1.50323</c:v>
                </c:pt>
                <c:pt idx="13">
                  <c:v>1.50426</c:v>
                </c:pt>
                <c:pt idx="14">
                  <c:v>1.50559</c:v>
                </c:pt>
                <c:pt idx="15">
                  <c:v>1.50733</c:v>
                </c:pt>
                <c:pt idx="16">
                  <c:v>1.50958</c:v>
                </c:pt>
                <c:pt idx="17">
                  <c:v>1.51251</c:v>
                </c:pt>
                <c:pt idx="18">
                  <c:v>1.51632</c:v>
                </c:pt>
                <c:pt idx="19">
                  <c:v>1.52128</c:v>
                </c:pt>
                <c:pt idx="20">
                  <c:v>1.52772</c:v>
                </c:pt>
                <c:pt idx="21">
                  <c:v>1.53609</c:v>
                </c:pt>
                <c:pt idx="22">
                  <c:v>1.54698</c:v>
                </c:pt>
                <c:pt idx="23">
                  <c:v>1.56113</c:v>
                </c:pt>
                <c:pt idx="24">
                  <c:v>1.57952</c:v>
                </c:pt>
                <c:pt idx="25">
                  <c:v>1.60344</c:v>
                </c:pt>
                <c:pt idx="26">
                  <c:v>1.63453</c:v>
                </c:pt>
                <c:pt idx="27">
                  <c:v>1.67494</c:v>
                </c:pt>
                <c:pt idx="28">
                  <c:v>1.72748</c:v>
                </c:pt>
                <c:pt idx="29">
                  <c:v>1.79578</c:v>
                </c:pt>
                <c:pt idx="30">
                  <c:v>1.88457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2</c:v>
                </c:pt>
                <c:pt idx="266">
                  <c:v>2</c:v>
                </c:pt>
                <c:pt idx="267">
                  <c:v>2</c:v>
                </c:pt>
                <c:pt idx="268">
                  <c:v>2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2</c:v>
                </c:pt>
                <c:pt idx="356">
                  <c:v>2</c:v>
                </c:pt>
                <c:pt idx="357">
                  <c:v>2</c:v>
                </c:pt>
                <c:pt idx="358">
                  <c:v>2</c:v>
                </c:pt>
                <c:pt idx="359">
                  <c:v>2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2</c:v>
                </c:pt>
                <c:pt idx="432">
                  <c:v>2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2</c:v>
                </c:pt>
                <c:pt idx="442">
                  <c:v>2</c:v>
                </c:pt>
                <c:pt idx="443">
                  <c:v>2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2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</c:strCache>
            </c:strRef>
          </c:xVal>
          <c:yVal>
            <c:numRef>
              <c:f>DATA!$M$8:$M$1000</c:f>
              <c:numCache>
                <c:ptCount val="993"/>
                <c:pt idx="2">
                  <c:v>19.7833</c:v>
                </c:pt>
                <c:pt idx="3">
                  <c:v>17.5521</c:v>
                </c:pt>
                <c:pt idx="4">
                  <c:v>16.3584</c:v>
                </c:pt>
                <c:pt idx="5">
                  <c:v>15.4698</c:v>
                </c:pt>
                <c:pt idx="6">
                  <c:v>14.7267</c:v>
                </c:pt>
                <c:pt idx="7">
                  <c:v>14.0665</c:v>
                </c:pt>
                <c:pt idx="8">
                  <c:v>13.4587</c:v>
                </c:pt>
                <c:pt idx="9">
                  <c:v>12.8858</c:v>
                </c:pt>
                <c:pt idx="10">
                  <c:v>12.3373</c:v>
                </c:pt>
                <c:pt idx="11">
                  <c:v>11.8062</c:v>
                </c:pt>
                <c:pt idx="12">
                  <c:v>11.288</c:v>
                </c:pt>
                <c:pt idx="13">
                  <c:v>10.7793</c:v>
                </c:pt>
                <c:pt idx="14">
                  <c:v>10.278</c:v>
                </c:pt>
                <c:pt idx="15">
                  <c:v>9.78239</c:v>
                </c:pt>
                <c:pt idx="16">
                  <c:v>9.29144</c:v>
                </c:pt>
                <c:pt idx="17">
                  <c:v>8.80438</c:v>
                </c:pt>
                <c:pt idx="18">
                  <c:v>8.32077</c:v>
                </c:pt>
                <c:pt idx="19">
                  <c:v>7.84044</c:v>
                </c:pt>
                <c:pt idx="20">
                  <c:v>7.3634</c:v>
                </c:pt>
                <c:pt idx="21">
                  <c:v>6.88992</c:v>
                </c:pt>
                <c:pt idx="22">
                  <c:v>6.42047</c:v>
                </c:pt>
                <c:pt idx="23">
                  <c:v>5.95576</c:v>
                </c:pt>
                <c:pt idx="24">
                  <c:v>5.49677</c:v>
                </c:pt>
                <c:pt idx="25">
                  <c:v>5.04475</c:v>
                </c:pt>
                <c:pt idx="26">
                  <c:v>4.60126</c:v>
                </c:pt>
                <c:pt idx="27">
                  <c:v>4.16818</c:v>
                </c:pt>
                <c:pt idx="28">
                  <c:v>3.7477</c:v>
                </c:pt>
                <c:pt idx="29">
                  <c:v>3.3423</c:v>
                </c:pt>
                <c:pt idx="30">
                  <c:v>2.95468</c:v>
                </c:pt>
                <c:pt idx="31">
                  <c:v>2.58761</c:v>
                </c:pt>
                <c:pt idx="32">
                  <c:v>2.58761</c:v>
                </c:pt>
                <c:pt idx="33">
                  <c:v>2.58761</c:v>
                </c:pt>
                <c:pt idx="34">
                  <c:v>2.58761</c:v>
                </c:pt>
                <c:pt idx="35">
                  <c:v>2.58761</c:v>
                </c:pt>
                <c:pt idx="36">
                  <c:v>2.58761</c:v>
                </c:pt>
                <c:pt idx="37">
                  <c:v>2.58761</c:v>
                </c:pt>
                <c:pt idx="38">
                  <c:v>2.58761</c:v>
                </c:pt>
                <c:pt idx="39">
                  <c:v>2.58761</c:v>
                </c:pt>
                <c:pt idx="40">
                  <c:v>2.58761</c:v>
                </c:pt>
                <c:pt idx="41">
                  <c:v>2.58761</c:v>
                </c:pt>
                <c:pt idx="42">
                  <c:v>2.58761</c:v>
                </c:pt>
                <c:pt idx="43">
                  <c:v>2.58761</c:v>
                </c:pt>
                <c:pt idx="44">
                  <c:v>2.58761</c:v>
                </c:pt>
                <c:pt idx="45">
                  <c:v>2.58761</c:v>
                </c:pt>
                <c:pt idx="46">
                  <c:v>2.58761</c:v>
                </c:pt>
                <c:pt idx="47">
                  <c:v>2.58761</c:v>
                </c:pt>
                <c:pt idx="48">
                  <c:v>2.58761</c:v>
                </c:pt>
                <c:pt idx="49">
                  <c:v>2.58761</c:v>
                </c:pt>
                <c:pt idx="50">
                  <c:v>2.58761</c:v>
                </c:pt>
                <c:pt idx="51">
                  <c:v>2.58761</c:v>
                </c:pt>
                <c:pt idx="52">
                  <c:v>2.58761</c:v>
                </c:pt>
                <c:pt idx="53">
                  <c:v>2.58761</c:v>
                </c:pt>
                <c:pt idx="54">
                  <c:v>2.58761</c:v>
                </c:pt>
                <c:pt idx="55">
                  <c:v>2.58761</c:v>
                </c:pt>
                <c:pt idx="56">
                  <c:v>2.58761</c:v>
                </c:pt>
                <c:pt idx="57">
                  <c:v>2.58761</c:v>
                </c:pt>
                <c:pt idx="58">
                  <c:v>2.58761</c:v>
                </c:pt>
                <c:pt idx="59">
                  <c:v>2.58761</c:v>
                </c:pt>
                <c:pt idx="60">
                  <c:v>2.58761</c:v>
                </c:pt>
                <c:pt idx="61">
                  <c:v>2.58761</c:v>
                </c:pt>
                <c:pt idx="62">
                  <c:v>2.58761</c:v>
                </c:pt>
                <c:pt idx="63">
                  <c:v>2.58761</c:v>
                </c:pt>
                <c:pt idx="64">
                  <c:v>2.58761</c:v>
                </c:pt>
                <c:pt idx="65">
                  <c:v>2.58761</c:v>
                </c:pt>
                <c:pt idx="66">
                  <c:v>2.58761</c:v>
                </c:pt>
                <c:pt idx="67">
                  <c:v>2.58761</c:v>
                </c:pt>
                <c:pt idx="68">
                  <c:v>2.58761</c:v>
                </c:pt>
                <c:pt idx="69">
                  <c:v>2.58761</c:v>
                </c:pt>
                <c:pt idx="70">
                  <c:v>2.58761</c:v>
                </c:pt>
                <c:pt idx="71">
                  <c:v>2.58761</c:v>
                </c:pt>
                <c:pt idx="72">
                  <c:v>2.58761</c:v>
                </c:pt>
                <c:pt idx="73">
                  <c:v>2.58761</c:v>
                </c:pt>
                <c:pt idx="74">
                  <c:v>2.58761</c:v>
                </c:pt>
                <c:pt idx="75">
                  <c:v>2.58761</c:v>
                </c:pt>
                <c:pt idx="76">
                  <c:v>2.58761</c:v>
                </c:pt>
                <c:pt idx="77">
                  <c:v>2.58761</c:v>
                </c:pt>
                <c:pt idx="78">
                  <c:v>2.58761</c:v>
                </c:pt>
                <c:pt idx="79">
                  <c:v>2.58761</c:v>
                </c:pt>
                <c:pt idx="80">
                  <c:v>2.58761</c:v>
                </c:pt>
                <c:pt idx="81">
                  <c:v>2.58761</c:v>
                </c:pt>
                <c:pt idx="82">
                  <c:v>2.58761</c:v>
                </c:pt>
                <c:pt idx="83">
                  <c:v>2.58761</c:v>
                </c:pt>
                <c:pt idx="84">
                  <c:v>2.58761</c:v>
                </c:pt>
                <c:pt idx="85">
                  <c:v>2.58761</c:v>
                </c:pt>
                <c:pt idx="86">
                  <c:v>2.58761</c:v>
                </c:pt>
                <c:pt idx="87">
                  <c:v>2.58761</c:v>
                </c:pt>
                <c:pt idx="88">
                  <c:v>2.58761</c:v>
                </c:pt>
                <c:pt idx="89">
                  <c:v>2.58761</c:v>
                </c:pt>
                <c:pt idx="90">
                  <c:v>2.58761</c:v>
                </c:pt>
                <c:pt idx="91">
                  <c:v>2.58761</c:v>
                </c:pt>
                <c:pt idx="92">
                  <c:v>2.58761</c:v>
                </c:pt>
                <c:pt idx="93">
                  <c:v>2.58761</c:v>
                </c:pt>
                <c:pt idx="94">
                  <c:v>2.58761</c:v>
                </c:pt>
                <c:pt idx="95">
                  <c:v>2.58761</c:v>
                </c:pt>
                <c:pt idx="96">
                  <c:v>2.58761</c:v>
                </c:pt>
                <c:pt idx="97">
                  <c:v>2.58761</c:v>
                </c:pt>
                <c:pt idx="98">
                  <c:v>2.58761</c:v>
                </c:pt>
                <c:pt idx="99">
                  <c:v>2.58761</c:v>
                </c:pt>
                <c:pt idx="100">
                  <c:v>2.58761</c:v>
                </c:pt>
                <c:pt idx="101">
                  <c:v>2.58761</c:v>
                </c:pt>
                <c:pt idx="102">
                  <c:v>2.58761</c:v>
                </c:pt>
                <c:pt idx="103">
                  <c:v>2.58761</c:v>
                </c:pt>
                <c:pt idx="104">
                  <c:v>2.58761</c:v>
                </c:pt>
                <c:pt idx="105">
                  <c:v>2.58761</c:v>
                </c:pt>
                <c:pt idx="106">
                  <c:v>2.58761</c:v>
                </c:pt>
                <c:pt idx="107">
                  <c:v>2.58761</c:v>
                </c:pt>
                <c:pt idx="108">
                  <c:v>2.58761</c:v>
                </c:pt>
                <c:pt idx="109">
                  <c:v>2.58761</c:v>
                </c:pt>
                <c:pt idx="110">
                  <c:v>2.58761</c:v>
                </c:pt>
                <c:pt idx="111">
                  <c:v>2.58761</c:v>
                </c:pt>
                <c:pt idx="112">
                  <c:v>2.58761</c:v>
                </c:pt>
                <c:pt idx="113">
                  <c:v>2.58761</c:v>
                </c:pt>
                <c:pt idx="114">
                  <c:v>2.58761</c:v>
                </c:pt>
                <c:pt idx="115">
                  <c:v>2.58761</c:v>
                </c:pt>
                <c:pt idx="116">
                  <c:v>2.58761</c:v>
                </c:pt>
                <c:pt idx="117">
                  <c:v>2.58761</c:v>
                </c:pt>
                <c:pt idx="118">
                  <c:v>2.58761</c:v>
                </c:pt>
                <c:pt idx="119">
                  <c:v>2.58761</c:v>
                </c:pt>
                <c:pt idx="120">
                  <c:v>2.58761</c:v>
                </c:pt>
                <c:pt idx="121">
                  <c:v>2.58761</c:v>
                </c:pt>
                <c:pt idx="122">
                  <c:v>2.58761</c:v>
                </c:pt>
                <c:pt idx="123">
                  <c:v>2.58761</c:v>
                </c:pt>
                <c:pt idx="124">
                  <c:v>2.58761</c:v>
                </c:pt>
                <c:pt idx="125">
                  <c:v>2.58761</c:v>
                </c:pt>
                <c:pt idx="126">
                  <c:v>2.58761</c:v>
                </c:pt>
                <c:pt idx="127">
                  <c:v>2.58761</c:v>
                </c:pt>
                <c:pt idx="128">
                  <c:v>2.58761</c:v>
                </c:pt>
                <c:pt idx="129">
                  <c:v>2.58761</c:v>
                </c:pt>
                <c:pt idx="130">
                  <c:v>2.58761</c:v>
                </c:pt>
                <c:pt idx="131">
                  <c:v>2.58761</c:v>
                </c:pt>
                <c:pt idx="132">
                  <c:v>2.58761</c:v>
                </c:pt>
                <c:pt idx="133">
                  <c:v>2.58761</c:v>
                </c:pt>
                <c:pt idx="134">
                  <c:v>2.58761</c:v>
                </c:pt>
                <c:pt idx="135">
                  <c:v>2.58761</c:v>
                </c:pt>
                <c:pt idx="136">
                  <c:v>2.58761</c:v>
                </c:pt>
                <c:pt idx="137">
                  <c:v>2.58761</c:v>
                </c:pt>
                <c:pt idx="138">
                  <c:v>2.58761</c:v>
                </c:pt>
                <c:pt idx="139">
                  <c:v>2.58761</c:v>
                </c:pt>
                <c:pt idx="140">
                  <c:v>2.58761</c:v>
                </c:pt>
                <c:pt idx="141">
                  <c:v>2.58761</c:v>
                </c:pt>
                <c:pt idx="142">
                  <c:v>2.58761</c:v>
                </c:pt>
                <c:pt idx="143">
                  <c:v>2.58761</c:v>
                </c:pt>
                <c:pt idx="144">
                  <c:v>2.58761</c:v>
                </c:pt>
                <c:pt idx="145">
                  <c:v>2.58761</c:v>
                </c:pt>
                <c:pt idx="146">
                  <c:v>2.58761</c:v>
                </c:pt>
                <c:pt idx="147">
                  <c:v>2.58761</c:v>
                </c:pt>
                <c:pt idx="148">
                  <c:v>2.58761</c:v>
                </c:pt>
                <c:pt idx="149">
                  <c:v>2.58761</c:v>
                </c:pt>
                <c:pt idx="150">
                  <c:v>2.58761</c:v>
                </c:pt>
                <c:pt idx="151">
                  <c:v>2.58761</c:v>
                </c:pt>
                <c:pt idx="152">
                  <c:v>2.58761</c:v>
                </c:pt>
                <c:pt idx="153">
                  <c:v>2.58761</c:v>
                </c:pt>
                <c:pt idx="154">
                  <c:v>2.58761</c:v>
                </c:pt>
                <c:pt idx="155">
                  <c:v>2.58761</c:v>
                </c:pt>
                <c:pt idx="156">
                  <c:v>2.58761</c:v>
                </c:pt>
                <c:pt idx="157">
                  <c:v>2.58761</c:v>
                </c:pt>
                <c:pt idx="158">
                  <c:v>2.58761</c:v>
                </c:pt>
                <c:pt idx="159">
                  <c:v>2.58761</c:v>
                </c:pt>
                <c:pt idx="160">
                  <c:v>2.58761</c:v>
                </c:pt>
                <c:pt idx="161">
                  <c:v>2.58761</c:v>
                </c:pt>
                <c:pt idx="162">
                  <c:v>2.58761</c:v>
                </c:pt>
                <c:pt idx="163">
                  <c:v>2.58761</c:v>
                </c:pt>
                <c:pt idx="164">
                  <c:v>2.58761</c:v>
                </c:pt>
                <c:pt idx="165">
                  <c:v>2.58761</c:v>
                </c:pt>
                <c:pt idx="166">
                  <c:v>2.58761</c:v>
                </c:pt>
                <c:pt idx="167">
                  <c:v>2.58761</c:v>
                </c:pt>
                <c:pt idx="168">
                  <c:v>2.58761</c:v>
                </c:pt>
                <c:pt idx="169">
                  <c:v>2.58761</c:v>
                </c:pt>
                <c:pt idx="170">
                  <c:v>2.58761</c:v>
                </c:pt>
                <c:pt idx="171">
                  <c:v>2.58761</c:v>
                </c:pt>
                <c:pt idx="172">
                  <c:v>2.58761</c:v>
                </c:pt>
                <c:pt idx="173">
                  <c:v>2.58761</c:v>
                </c:pt>
                <c:pt idx="174">
                  <c:v>2.58761</c:v>
                </c:pt>
                <c:pt idx="175">
                  <c:v>2.58761</c:v>
                </c:pt>
                <c:pt idx="176">
                  <c:v>2.58761</c:v>
                </c:pt>
                <c:pt idx="177">
                  <c:v>2.58761</c:v>
                </c:pt>
                <c:pt idx="178">
                  <c:v>2.58761</c:v>
                </c:pt>
                <c:pt idx="179">
                  <c:v>2.58761</c:v>
                </c:pt>
                <c:pt idx="180">
                  <c:v>2.58761</c:v>
                </c:pt>
                <c:pt idx="181">
                  <c:v>2.58761</c:v>
                </c:pt>
                <c:pt idx="182">
                  <c:v>2.58761</c:v>
                </c:pt>
                <c:pt idx="183">
                  <c:v>2.58761</c:v>
                </c:pt>
                <c:pt idx="184">
                  <c:v>2.58761</c:v>
                </c:pt>
                <c:pt idx="185">
                  <c:v>2.58761</c:v>
                </c:pt>
                <c:pt idx="186">
                  <c:v>2.58761</c:v>
                </c:pt>
                <c:pt idx="187">
                  <c:v>2.58761</c:v>
                </c:pt>
                <c:pt idx="188">
                  <c:v>2.58761</c:v>
                </c:pt>
                <c:pt idx="189">
                  <c:v>2.58761</c:v>
                </c:pt>
                <c:pt idx="190">
                  <c:v>2.58761</c:v>
                </c:pt>
                <c:pt idx="191">
                  <c:v>2.58761</c:v>
                </c:pt>
                <c:pt idx="192">
                  <c:v>2.58761</c:v>
                </c:pt>
                <c:pt idx="193">
                  <c:v>2.58761</c:v>
                </c:pt>
                <c:pt idx="194">
                  <c:v>2.58761</c:v>
                </c:pt>
                <c:pt idx="195">
                  <c:v>2.58761</c:v>
                </c:pt>
                <c:pt idx="196">
                  <c:v>2.58761</c:v>
                </c:pt>
                <c:pt idx="197">
                  <c:v>2.58761</c:v>
                </c:pt>
                <c:pt idx="198">
                  <c:v>2.58761</c:v>
                </c:pt>
                <c:pt idx="199">
                  <c:v>2.58761</c:v>
                </c:pt>
                <c:pt idx="200">
                  <c:v>2.58761</c:v>
                </c:pt>
                <c:pt idx="201">
                  <c:v>2.58761</c:v>
                </c:pt>
                <c:pt idx="202">
                  <c:v>2.58761</c:v>
                </c:pt>
                <c:pt idx="203">
                  <c:v>2.58761</c:v>
                </c:pt>
                <c:pt idx="204">
                  <c:v>2.58761</c:v>
                </c:pt>
                <c:pt idx="205">
                  <c:v>2.58761</c:v>
                </c:pt>
                <c:pt idx="206">
                  <c:v>2.58761</c:v>
                </c:pt>
                <c:pt idx="207">
                  <c:v>2.58761</c:v>
                </c:pt>
                <c:pt idx="208">
                  <c:v>2.58761</c:v>
                </c:pt>
                <c:pt idx="209">
                  <c:v>2.58761</c:v>
                </c:pt>
                <c:pt idx="210">
                  <c:v>2.58761</c:v>
                </c:pt>
                <c:pt idx="211">
                  <c:v>2.58761</c:v>
                </c:pt>
                <c:pt idx="212">
                  <c:v>2.58761</c:v>
                </c:pt>
                <c:pt idx="213">
                  <c:v>2.58761</c:v>
                </c:pt>
                <c:pt idx="214">
                  <c:v>2.58761</c:v>
                </c:pt>
                <c:pt idx="215">
                  <c:v>2.58761</c:v>
                </c:pt>
                <c:pt idx="216">
                  <c:v>2.58761</c:v>
                </c:pt>
                <c:pt idx="217">
                  <c:v>2.58761</c:v>
                </c:pt>
                <c:pt idx="218">
                  <c:v>2.58761</c:v>
                </c:pt>
                <c:pt idx="219">
                  <c:v>2.58761</c:v>
                </c:pt>
                <c:pt idx="220">
                  <c:v>2.58761</c:v>
                </c:pt>
                <c:pt idx="221">
                  <c:v>2.58761</c:v>
                </c:pt>
                <c:pt idx="222">
                  <c:v>2.58761</c:v>
                </c:pt>
                <c:pt idx="223">
                  <c:v>2.58761</c:v>
                </c:pt>
                <c:pt idx="224">
                  <c:v>2.58761</c:v>
                </c:pt>
                <c:pt idx="225">
                  <c:v>2.58761</c:v>
                </c:pt>
                <c:pt idx="226">
                  <c:v>2.58761</c:v>
                </c:pt>
                <c:pt idx="227">
                  <c:v>2.58761</c:v>
                </c:pt>
                <c:pt idx="228">
                  <c:v>2.58761</c:v>
                </c:pt>
                <c:pt idx="229">
                  <c:v>2.58761</c:v>
                </c:pt>
                <c:pt idx="230">
                  <c:v>2.58761</c:v>
                </c:pt>
                <c:pt idx="231">
                  <c:v>2.58761</c:v>
                </c:pt>
                <c:pt idx="232">
                  <c:v>2.58761</c:v>
                </c:pt>
                <c:pt idx="233">
                  <c:v>2.58761</c:v>
                </c:pt>
                <c:pt idx="234">
                  <c:v>2.58761</c:v>
                </c:pt>
                <c:pt idx="235">
                  <c:v>2.58761</c:v>
                </c:pt>
                <c:pt idx="236">
                  <c:v>2.58761</c:v>
                </c:pt>
                <c:pt idx="237">
                  <c:v>2.58761</c:v>
                </c:pt>
                <c:pt idx="238">
                  <c:v>2.58761</c:v>
                </c:pt>
                <c:pt idx="239">
                  <c:v>2.58761</c:v>
                </c:pt>
                <c:pt idx="240">
                  <c:v>2.58761</c:v>
                </c:pt>
                <c:pt idx="241">
                  <c:v>2.58761</c:v>
                </c:pt>
                <c:pt idx="242">
                  <c:v>2.58761</c:v>
                </c:pt>
                <c:pt idx="243">
                  <c:v>2.58761</c:v>
                </c:pt>
                <c:pt idx="244">
                  <c:v>2.58761</c:v>
                </c:pt>
                <c:pt idx="245">
                  <c:v>2.58761</c:v>
                </c:pt>
                <c:pt idx="246">
                  <c:v>2.58761</c:v>
                </c:pt>
                <c:pt idx="247">
                  <c:v>2.58761</c:v>
                </c:pt>
                <c:pt idx="248">
                  <c:v>2.58761</c:v>
                </c:pt>
                <c:pt idx="249">
                  <c:v>2.58761</c:v>
                </c:pt>
                <c:pt idx="250">
                  <c:v>2.58761</c:v>
                </c:pt>
                <c:pt idx="251">
                  <c:v>2.58761</c:v>
                </c:pt>
                <c:pt idx="252">
                  <c:v>2.58761</c:v>
                </c:pt>
                <c:pt idx="253">
                  <c:v>2.58761</c:v>
                </c:pt>
                <c:pt idx="254">
                  <c:v>2.58761</c:v>
                </c:pt>
                <c:pt idx="255">
                  <c:v>2.58761</c:v>
                </c:pt>
                <c:pt idx="256">
                  <c:v>2.58761</c:v>
                </c:pt>
                <c:pt idx="257">
                  <c:v>2.58761</c:v>
                </c:pt>
                <c:pt idx="258">
                  <c:v>2.58761</c:v>
                </c:pt>
                <c:pt idx="259">
                  <c:v>2.58761</c:v>
                </c:pt>
                <c:pt idx="260">
                  <c:v>2.58761</c:v>
                </c:pt>
                <c:pt idx="261">
                  <c:v>2.58761</c:v>
                </c:pt>
                <c:pt idx="262">
                  <c:v>2.58761</c:v>
                </c:pt>
                <c:pt idx="263">
                  <c:v>2.58761</c:v>
                </c:pt>
                <c:pt idx="264">
                  <c:v>2.58761</c:v>
                </c:pt>
                <c:pt idx="265">
                  <c:v>2.58761</c:v>
                </c:pt>
                <c:pt idx="266">
                  <c:v>2.58761</c:v>
                </c:pt>
                <c:pt idx="267">
                  <c:v>2.58761</c:v>
                </c:pt>
                <c:pt idx="268">
                  <c:v>2.58761</c:v>
                </c:pt>
                <c:pt idx="269">
                  <c:v>2.58761</c:v>
                </c:pt>
                <c:pt idx="270">
                  <c:v>2.58761</c:v>
                </c:pt>
                <c:pt idx="271">
                  <c:v>2.58761</c:v>
                </c:pt>
                <c:pt idx="272">
                  <c:v>2.58761</c:v>
                </c:pt>
                <c:pt idx="273">
                  <c:v>2.58761</c:v>
                </c:pt>
                <c:pt idx="274">
                  <c:v>2.58761</c:v>
                </c:pt>
                <c:pt idx="275">
                  <c:v>2.58761</c:v>
                </c:pt>
                <c:pt idx="276">
                  <c:v>2.58761</c:v>
                </c:pt>
                <c:pt idx="277">
                  <c:v>2.58761</c:v>
                </c:pt>
                <c:pt idx="278">
                  <c:v>2.58761</c:v>
                </c:pt>
                <c:pt idx="279">
                  <c:v>2.58761</c:v>
                </c:pt>
                <c:pt idx="280">
                  <c:v>2.58761</c:v>
                </c:pt>
                <c:pt idx="281">
                  <c:v>2.58761</c:v>
                </c:pt>
                <c:pt idx="282">
                  <c:v>2.58761</c:v>
                </c:pt>
                <c:pt idx="283">
                  <c:v>2.58761</c:v>
                </c:pt>
                <c:pt idx="284">
                  <c:v>2.58761</c:v>
                </c:pt>
                <c:pt idx="285">
                  <c:v>2.58761</c:v>
                </c:pt>
                <c:pt idx="286">
                  <c:v>2.58761</c:v>
                </c:pt>
                <c:pt idx="287">
                  <c:v>2.58761</c:v>
                </c:pt>
                <c:pt idx="288">
                  <c:v>2.58761</c:v>
                </c:pt>
                <c:pt idx="289">
                  <c:v>2.58761</c:v>
                </c:pt>
                <c:pt idx="290">
                  <c:v>2.58761</c:v>
                </c:pt>
                <c:pt idx="291">
                  <c:v>2.58761</c:v>
                </c:pt>
                <c:pt idx="292">
                  <c:v>2.58761</c:v>
                </c:pt>
                <c:pt idx="293">
                  <c:v>2.58761</c:v>
                </c:pt>
                <c:pt idx="294">
                  <c:v>2.58761</c:v>
                </c:pt>
                <c:pt idx="295">
                  <c:v>2.58761</c:v>
                </c:pt>
                <c:pt idx="296">
                  <c:v>2.58761</c:v>
                </c:pt>
                <c:pt idx="297">
                  <c:v>2.58761</c:v>
                </c:pt>
                <c:pt idx="298">
                  <c:v>2.58761</c:v>
                </c:pt>
                <c:pt idx="299">
                  <c:v>2.58761</c:v>
                </c:pt>
                <c:pt idx="300">
                  <c:v>2.58761</c:v>
                </c:pt>
                <c:pt idx="301">
                  <c:v>2.58761</c:v>
                </c:pt>
                <c:pt idx="302">
                  <c:v>2.58761</c:v>
                </c:pt>
                <c:pt idx="303">
                  <c:v>2.58761</c:v>
                </c:pt>
                <c:pt idx="304">
                  <c:v>2.58761</c:v>
                </c:pt>
                <c:pt idx="305">
                  <c:v>2.58761</c:v>
                </c:pt>
                <c:pt idx="306">
                  <c:v>2.58761</c:v>
                </c:pt>
                <c:pt idx="307">
                  <c:v>2.58761</c:v>
                </c:pt>
                <c:pt idx="308">
                  <c:v>2.58761</c:v>
                </c:pt>
                <c:pt idx="309">
                  <c:v>2.58761</c:v>
                </c:pt>
                <c:pt idx="310">
                  <c:v>2.58761</c:v>
                </c:pt>
                <c:pt idx="311">
                  <c:v>2.58761</c:v>
                </c:pt>
                <c:pt idx="312">
                  <c:v>2.58761</c:v>
                </c:pt>
                <c:pt idx="313">
                  <c:v>2.58761</c:v>
                </c:pt>
                <c:pt idx="314">
                  <c:v>2.58761</c:v>
                </c:pt>
                <c:pt idx="315">
                  <c:v>2.58761</c:v>
                </c:pt>
                <c:pt idx="316">
                  <c:v>2.58761</c:v>
                </c:pt>
                <c:pt idx="317">
                  <c:v>2.58761</c:v>
                </c:pt>
                <c:pt idx="318">
                  <c:v>2.58761</c:v>
                </c:pt>
                <c:pt idx="319">
                  <c:v>2.58761</c:v>
                </c:pt>
                <c:pt idx="320">
                  <c:v>2.58761</c:v>
                </c:pt>
                <c:pt idx="321">
                  <c:v>2.58761</c:v>
                </c:pt>
                <c:pt idx="322">
                  <c:v>2.58761</c:v>
                </c:pt>
                <c:pt idx="323">
                  <c:v>2.58761</c:v>
                </c:pt>
                <c:pt idx="324">
                  <c:v>2.58761</c:v>
                </c:pt>
                <c:pt idx="325">
                  <c:v>2.58761</c:v>
                </c:pt>
                <c:pt idx="326">
                  <c:v>2.58761</c:v>
                </c:pt>
                <c:pt idx="327">
                  <c:v>2.58761</c:v>
                </c:pt>
                <c:pt idx="328">
                  <c:v>2.58761</c:v>
                </c:pt>
                <c:pt idx="329">
                  <c:v>2.58761</c:v>
                </c:pt>
                <c:pt idx="330">
                  <c:v>2.58761</c:v>
                </c:pt>
                <c:pt idx="331">
                  <c:v>2.58761</c:v>
                </c:pt>
                <c:pt idx="332">
                  <c:v>2.58761</c:v>
                </c:pt>
                <c:pt idx="333">
                  <c:v>2.58761</c:v>
                </c:pt>
                <c:pt idx="334">
                  <c:v>2.58761</c:v>
                </c:pt>
                <c:pt idx="335">
                  <c:v>2.58761</c:v>
                </c:pt>
                <c:pt idx="336">
                  <c:v>2.58761</c:v>
                </c:pt>
                <c:pt idx="337">
                  <c:v>2.58761</c:v>
                </c:pt>
                <c:pt idx="338">
                  <c:v>2.58761</c:v>
                </c:pt>
                <c:pt idx="339">
                  <c:v>2.58761</c:v>
                </c:pt>
                <c:pt idx="340">
                  <c:v>2.58761</c:v>
                </c:pt>
                <c:pt idx="341">
                  <c:v>2.58761</c:v>
                </c:pt>
                <c:pt idx="342">
                  <c:v>2.58761</c:v>
                </c:pt>
                <c:pt idx="343">
                  <c:v>2.58761</c:v>
                </c:pt>
                <c:pt idx="344">
                  <c:v>2.58761</c:v>
                </c:pt>
                <c:pt idx="345">
                  <c:v>2.58761</c:v>
                </c:pt>
                <c:pt idx="346">
                  <c:v>2.58761</c:v>
                </c:pt>
                <c:pt idx="347">
                  <c:v>2.58761</c:v>
                </c:pt>
                <c:pt idx="348">
                  <c:v>2.58761</c:v>
                </c:pt>
                <c:pt idx="349">
                  <c:v>2.58761</c:v>
                </c:pt>
                <c:pt idx="350">
                  <c:v>2.58761</c:v>
                </c:pt>
                <c:pt idx="351">
                  <c:v>2.58761</c:v>
                </c:pt>
                <c:pt idx="352">
                  <c:v>2.58761</c:v>
                </c:pt>
                <c:pt idx="353">
                  <c:v>2.58761</c:v>
                </c:pt>
                <c:pt idx="354">
                  <c:v>2.58761</c:v>
                </c:pt>
                <c:pt idx="355">
                  <c:v>2.58761</c:v>
                </c:pt>
                <c:pt idx="356">
                  <c:v>2.58761</c:v>
                </c:pt>
                <c:pt idx="357">
                  <c:v>2.58761</c:v>
                </c:pt>
                <c:pt idx="358">
                  <c:v>2.58761</c:v>
                </c:pt>
                <c:pt idx="359">
                  <c:v>2.58761</c:v>
                </c:pt>
                <c:pt idx="360">
                  <c:v>2.58761</c:v>
                </c:pt>
                <c:pt idx="361">
                  <c:v>2.58761</c:v>
                </c:pt>
                <c:pt idx="362">
                  <c:v>2.58761</c:v>
                </c:pt>
                <c:pt idx="363">
                  <c:v>2.58761</c:v>
                </c:pt>
                <c:pt idx="364">
                  <c:v>2.58761</c:v>
                </c:pt>
                <c:pt idx="365">
                  <c:v>2.58761</c:v>
                </c:pt>
                <c:pt idx="366">
                  <c:v>2.58761</c:v>
                </c:pt>
                <c:pt idx="367">
                  <c:v>2.58761</c:v>
                </c:pt>
                <c:pt idx="368">
                  <c:v>2.58761</c:v>
                </c:pt>
                <c:pt idx="369">
                  <c:v>2.58761</c:v>
                </c:pt>
                <c:pt idx="370">
                  <c:v>2.58761</c:v>
                </c:pt>
                <c:pt idx="371">
                  <c:v>2.58761</c:v>
                </c:pt>
                <c:pt idx="372">
                  <c:v>2.58761</c:v>
                </c:pt>
                <c:pt idx="373">
                  <c:v>2.58761</c:v>
                </c:pt>
                <c:pt idx="374">
                  <c:v>2.58761</c:v>
                </c:pt>
                <c:pt idx="375">
                  <c:v>2.58761</c:v>
                </c:pt>
                <c:pt idx="376">
                  <c:v>2.58761</c:v>
                </c:pt>
                <c:pt idx="377">
                  <c:v>2.58761</c:v>
                </c:pt>
                <c:pt idx="378">
                  <c:v>2.58761</c:v>
                </c:pt>
                <c:pt idx="379">
                  <c:v>2.58761</c:v>
                </c:pt>
                <c:pt idx="380">
                  <c:v>2.58761</c:v>
                </c:pt>
                <c:pt idx="381">
                  <c:v>2.58761</c:v>
                </c:pt>
                <c:pt idx="382">
                  <c:v>2.58761</c:v>
                </c:pt>
                <c:pt idx="383">
                  <c:v>2.58761</c:v>
                </c:pt>
                <c:pt idx="384">
                  <c:v>2.58761</c:v>
                </c:pt>
                <c:pt idx="385">
                  <c:v>2.58761</c:v>
                </c:pt>
                <c:pt idx="386">
                  <c:v>2.58761</c:v>
                </c:pt>
                <c:pt idx="387">
                  <c:v>2.58761</c:v>
                </c:pt>
                <c:pt idx="388">
                  <c:v>2.58761</c:v>
                </c:pt>
                <c:pt idx="389">
                  <c:v>2.58761</c:v>
                </c:pt>
                <c:pt idx="390">
                  <c:v>2.58761</c:v>
                </c:pt>
                <c:pt idx="391">
                  <c:v>2.58761</c:v>
                </c:pt>
                <c:pt idx="392">
                  <c:v>2.58761</c:v>
                </c:pt>
                <c:pt idx="393">
                  <c:v>2.58761</c:v>
                </c:pt>
                <c:pt idx="394">
                  <c:v>2.58761</c:v>
                </c:pt>
                <c:pt idx="395">
                  <c:v>2.58761</c:v>
                </c:pt>
                <c:pt idx="396">
                  <c:v>2.58761</c:v>
                </c:pt>
                <c:pt idx="397">
                  <c:v>2.58761</c:v>
                </c:pt>
                <c:pt idx="398">
                  <c:v>2.58761</c:v>
                </c:pt>
                <c:pt idx="399">
                  <c:v>2.58761</c:v>
                </c:pt>
                <c:pt idx="400">
                  <c:v>2.58761</c:v>
                </c:pt>
                <c:pt idx="401">
                  <c:v>2.58761</c:v>
                </c:pt>
                <c:pt idx="402">
                  <c:v>2.58761</c:v>
                </c:pt>
                <c:pt idx="403">
                  <c:v>2.58761</c:v>
                </c:pt>
                <c:pt idx="404">
                  <c:v>2.58761</c:v>
                </c:pt>
                <c:pt idx="405">
                  <c:v>2.58761</c:v>
                </c:pt>
                <c:pt idx="406">
                  <c:v>2.58761</c:v>
                </c:pt>
                <c:pt idx="407">
                  <c:v>2.58761</c:v>
                </c:pt>
                <c:pt idx="408">
                  <c:v>2.58761</c:v>
                </c:pt>
                <c:pt idx="409">
                  <c:v>2.58761</c:v>
                </c:pt>
                <c:pt idx="410">
                  <c:v>2.58761</c:v>
                </c:pt>
                <c:pt idx="411">
                  <c:v>2.58761</c:v>
                </c:pt>
                <c:pt idx="412">
                  <c:v>2.58761</c:v>
                </c:pt>
                <c:pt idx="413">
                  <c:v>2.58761</c:v>
                </c:pt>
                <c:pt idx="414">
                  <c:v>2.58761</c:v>
                </c:pt>
                <c:pt idx="415">
                  <c:v>2.58761</c:v>
                </c:pt>
                <c:pt idx="416">
                  <c:v>2.58761</c:v>
                </c:pt>
                <c:pt idx="417">
                  <c:v>2.58761</c:v>
                </c:pt>
                <c:pt idx="418">
                  <c:v>2.58761</c:v>
                </c:pt>
                <c:pt idx="419">
                  <c:v>2.58761</c:v>
                </c:pt>
                <c:pt idx="420">
                  <c:v>2.58761</c:v>
                </c:pt>
                <c:pt idx="421">
                  <c:v>2.58761</c:v>
                </c:pt>
                <c:pt idx="422">
                  <c:v>2.58761</c:v>
                </c:pt>
                <c:pt idx="423">
                  <c:v>2.58761</c:v>
                </c:pt>
                <c:pt idx="424">
                  <c:v>2.58761</c:v>
                </c:pt>
                <c:pt idx="425">
                  <c:v>2.58761</c:v>
                </c:pt>
                <c:pt idx="426">
                  <c:v>2.58761</c:v>
                </c:pt>
                <c:pt idx="427">
                  <c:v>2.58761</c:v>
                </c:pt>
                <c:pt idx="428">
                  <c:v>2.58761</c:v>
                </c:pt>
                <c:pt idx="429">
                  <c:v>2.58761</c:v>
                </c:pt>
                <c:pt idx="430">
                  <c:v>2.58761</c:v>
                </c:pt>
                <c:pt idx="431">
                  <c:v>2.58761</c:v>
                </c:pt>
                <c:pt idx="432">
                  <c:v>2.58761</c:v>
                </c:pt>
                <c:pt idx="433">
                  <c:v>2.58761</c:v>
                </c:pt>
                <c:pt idx="434">
                  <c:v>2.58761</c:v>
                </c:pt>
                <c:pt idx="435">
                  <c:v>2.58761</c:v>
                </c:pt>
                <c:pt idx="436">
                  <c:v>2.58761</c:v>
                </c:pt>
                <c:pt idx="437">
                  <c:v>2.58761</c:v>
                </c:pt>
                <c:pt idx="438">
                  <c:v>2.58761</c:v>
                </c:pt>
                <c:pt idx="439">
                  <c:v>2.58761</c:v>
                </c:pt>
                <c:pt idx="440">
                  <c:v>2.58761</c:v>
                </c:pt>
                <c:pt idx="441">
                  <c:v>2.58761</c:v>
                </c:pt>
                <c:pt idx="442">
                  <c:v>2.58761</c:v>
                </c:pt>
                <c:pt idx="443">
                  <c:v>2.58761</c:v>
                </c:pt>
                <c:pt idx="444">
                  <c:v>2.58761</c:v>
                </c:pt>
                <c:pt idx="445">
                  <c:v>2.58761</c:v>
                </c:pt>
                <c:pt idx="446">
                  <c:v>2.58761</c:v>
                </c:pt>
                <c:pt idx="447">
                  <c:v>2.58761</c:v>
                </c:pt>
                <c:pt idx="448">
                  <c:v>2.58761</c:v>
                </c:pt>
                <c:pt idx="449">
                  <c:v>2.58761</c:v>
                </c:pt>
                <c:pt idx="450">
                  <c:v>2.58761</c:v>
                </c:pt>
                <c:pt idx="451">
                  <c:v>2.58761</c:v>
                </c:pt>
                <c:pt idx="452">
                  <c:v>2.58761</c:v>
                </c:pt>
                <c:pt idx="453">
                  <c:v>2.58761</c:v>
                </c:pt>
                <c:pt idx="454">
                  <c:v>2.58761</c:v>
                </c:pt>
                <c:pt idx="455">
                  <c:v>2.58761</c:v>
                </c:pt>
                <c:pt idx="456">
                  <c:v>2.58761</c:v>
                </c:pt>
                <c:pt idx="457">
                  <c:v>2.58761</c:v>
                </c:pt>
                <c:pt idx="458">
                  <c:v>2.58761</c:v>
                </c:pt>
                <c:pt idx="459">
                  <c:v>2.58761</c:v>
                </c:pt>
                <c:pt idx="460">
                  <c:v>2.58761</c:v>
                </c:pt>
                <c:pt idx="461">
                  <c:v>2.58761</c:v>
                </c:pt>
                <c:pt idx="462">
                  <c:v>2.58761</c:v>
                </c:pt>
                <c:pt idx="463">
                  <c:v>2.58761</c:v>
                </c:pt>
                <c:pt idx="464">
                  <c:v>2.58761</c:v>
                </c:pt>
                <c:pt idx="465">
                  <c:v>2.58761</c:v>
                </c:pt>
                <c:pt idx="466">
                  <c:v>2.58761</c:v>
                </c:pt>
                <c:pt idx="467">
                  <c:v>2.58761</c:v>
                </c:pt>
                <c:pt idx="468">
                  <c:v>2.58761</c:v>
                </c:pt>
                <c:pt idx="469">
                  <c:v>2.58761</c:v>
                </c:pt>
                <c:pt idx="470">
                  <c:v>2.58761</c:v>
                </c:pt>
                <c:pt idx="471">
                  <c:v>2.58761</c:v>
                </c:pt>
                <c:pt idx="472">
                  <c:v>2.58761</c:v>
                </c:pt>
                <c:pt idx="473">
                  <c:v>2.58761</c:v>
                </c:pt>
                <c:pt idx="474">
                  <c:v>2.58761</c:v>
                </c:pt>
                <c:pt idx="475">
                  <c:v>2.58761</c:v>
                </c:pt>
                <c:pt idx="476">
                  <c:v>2.58761</c:v>
                </c:pt>
                <c:pt idx="477">
                  <c:v>2.58761</c:v>
                </c:pt>
                <c:pt idx="478">
                  <c:v>2.58761</c:v>
                </c:pt>
                <c:pt idx="479">
                  <c:v>2.58761</c:v>
                </c:pt>
                <c:pt idx="480">
                  <c:v>2.58761</c:v>
                </c:pt>
                <c:pt idx="481">
                  <c:v>2.58761</c:v>
                </c:pt>
                <c:pt idx="482">
                  <c:v>2.58761</c:v>
                </c:pt>
                <c:pt idx="483">
                  <c:v>2.58761</c:v>
                </c:pt>
                <c:pt idx="484">
                  <c:v>2.58761</c:v>
                </c:pt>
                <c:pt idx="485">
                  <c:v>2.58761</c:v>
                </c:pt>
                <c:pt idx="486">
                  <c:v>2.58761</c:v>
                </c:pt>
                <c:pt idx="487">
                  <c:v>2.58761</c:v>
                </c:pt>
                <c:pt idx="488">
                  <c:v>2.58761</c:v>
                </c:pt>
                <c:pt idx="489">
                  <c:v>2.58761</c:v>
                </c:pt>
                <c:pt idx="490">
                  <c:v>2.58761</c:v>
                </c:pt>
                <c:pt idx="491">
                  <c:v>2.58761</c:v>
                </c:pt>
                <c:pt idx="492">
                  <c:v>2.58761</c:v>
                </c:pt>
                <c:pt idx="493">
                  <c:v>2.58761</c:v>
                </c:pt>
                <c:pt idx="494">
                  <c:v>2.58761</c:v>
                </c:pt>
                <c:pt idx="495">
                  <c:v>2.58761</c:v>
                </c:pt>
                <c:pt idx="496">
                  <c:v>2.58761</c:v>
                </c:pt>
                <c:pt idx="497">
                  <c:v>2.58761</c:v>
                </c:pt>
                <c:pt idx="498">
                  <c:v>2.58761</c:v>
                </c:pt>
                <c:pt idx="499">
                  <c:v>2.58761</c:v>
                </c:pt>
                <c:pt idx="500">
                  <c:v>2.58761</c:v>
                </c:pt>
                <c:pt idx="501">
                  <c:v>2.58761</c:v>
                </c:pt>
                <c:pt idx="502">
                  <c:v>2.58761</c:v>
                </c:pt>
                <c:pt idx="503">
                  <c:v>2.58761</c:v>
                </c:pt>
                <c:pt idx="504">
                  <c:v>2.58761</c:v>
                </c:pt>
                <c:pt idx="505">
                  <c:v>2.58761</c:v>
                </c:pt>
                <c:pt idx="506">
                  <c:v>2.58761</c:v>
                </c:pt>
                <c:pt idx="507">
                  <c:v>2.58761</c:v>
                </c:pt>
                <c:pt idx="508">
                  <c:v>2.58761</c:v>
                </c:pt>
                <c:pt idx="509">
                  <c:v>2.58761</c:v>
                </c:pt>
                <c:pt idx="510">
                  <c:v>2.58761</c:v>
                </c:pt>
                <c:pt idx="511">
                  <c:v>2.58761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COMPUTATION!$B$35:$B$36</c:f>
              <c:numCache>
                <c:ptCount val="2"/>
                <c:pt idx="0">
                  <c:v>2.4547089156850306</c:v>
                </c:pt>
                <c:pt idx="1">
                  <c:v>26915.348039269167</c:v>
                </c:pt>
              </c:numCache>
            </c:numRef>
          </c:xVal>
          <c:yVal>
            <c:numRef>
              <c:f>COMPUTATION!$C$35:$C$36</c:f>
              <c:numCache>
                <c:ptCount val="2"/>
                <c:pt idx="0">
                  <c:v>1.79</c:v>
                </c:pt>
                <c:pt idx="1">
                  <c:v>18.78</c:v>
                </c:pt>
              </c:numCache>
            </c:numRef>
          </c:yVal>
          <c:smooth val="0"/>
        </c:ser>
        <c:axId val="5895284"/>
        <c:axId val="53057557"/>
      </c:scatterChart>
      <c:valAx>
        <c:axId val="5895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TIME,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53057557"/>
        <c:crossesAt val="1E-07"/>
        <c:crossBetween val="midCat"/>
        <c:dispUnits/>
      </c:valAx>
      <c:valAx>
        <c:axId val="53057557"/>
        <c:scaling>
          <c:logBase val="10"/>
          <c:orientation val="minMax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y/y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589528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Adjust slope of line to estimate T</a:t>
            </a:r>
          </a:p>
        </c:rich>
      </c:tx>
      <c:layout>
        <c:manualLayout>
          <c:xMode val="factor"/>
          <c:yMode val="factor"/>
          <c:x val="-0.1775"/>
          <c:y val="0.09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73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DATA!$M$7</c:f>
              <c:strCache>
                <c:ptCount val="1"/>
                <c:pt idx="0">
                  <c:v>Feet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DATA!$L$8:$L$600</c:f>
              <c:numCache>
                <c:ptCount val="593"/>
                <c:pt idx="2">
                  <c:v>25001.000000021257</c:v>
                </c:pt>
                <c:pt idx="3">
                  <c:v>11539.46153846478</c:v>
                </c:pt>
                <c:pt idx="4">
                  <c:v>6522.739130436131</c:v>
                </c:pt>
                <c:pt idx="5">
                  <c:v>4286.714285713399</c:v>
                </c:pt>
                <c:pt idx="6">
                  <c:v>2885.615384614963</c:v>
                </c:pt>
                <c:pt idx="7">
                  <c:v>2055.7945205482342</c:v>
                </c:pt>
                <c:pt idx="8">
                  <c:v>1486.1485148515508</c:v>
                </c:pt>
                <c:pt idx="9">
                  <c:v>1095.8905109488305</c:v>
                </c:pt>
                <c:pt idx="10">
                  <c:v>820.6721311475418</c:v>
                </c:pt>
                <c:pt idx="11">
                  <c:v>615.7540983606563</c:v>
                </c:pt>
                <c:pt idx="12">
                  <c:v>465.3962848297119</c:v>
                </c:pt>
                <c:pt idx="13">
                  <c:v>353.1126760563438</c:v>
                </c:pt>
                <c:pt idx="14">
                  <c:v>269.3363148479435</c:v>
                </c:pt>
                <c:pt idx="15">
                  <c:v>205.6384720327405</c:v>
                </c:pt>
                <c:pt idx="16">
                  <c:v>157.57620041753782</c:v>
                </c:pt>
                <c:pt idx="17">
                  <c:v>120.90407673860891</c:v>
                </c:pt>
                <c:pt idx="18">
                  <c:v>92.91176470588297</c:v>
                </c:pt>
                <c:pt idx="19">
                  <c:v>71.48872180451139</c:v>
                </c:pt>
                <c:pt idx="20">
                  <c:v>55.11255411255418</c:v>
                </c:pt>
                <c:pt idx="21">
                  <c:v>42.56275976724859</c:v>
                </c:pt>
                <c:pt idx="22">
                  <c:v>32.92848020434226</c:v>
                </c:pt>
                <c:pt idx="23">
                  <c:v>25.53787011287424</c:v>
                </c:pt>
                <c:pt idx="24">
                  <c:v>19.863179074446673</c:v>
                </c:pt>
                <c:pt idx="25">
                  <c:v>15.501160092807428</c:v>
                </c:pt>
                <c:pt idx="26">
                  <c:v>12.149929383780567</c:v>
                </c:pt>
                <c:pt idx="27">
                  <c:v>9.57436835486452</c:v>
                </c:pt>
                <c:pt idx="28">
                  <c:v>7.593986284508531</c:v>
                </c:pt>
                <c:pt idx="29">
                  <c:v>6.0713368043816365</c:v>
                </c:pt>
                <c:pt idx="30">
                  <c:v>4.9004602543100075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  <c:pt idx="240">
                  <c:v>4</c:v>
                </c:pt>
                <c:pt idx="241">
                  <c:v>4</c:v>
                </c:pt>
                <c:pt idx="242">
                  <c:v>4</c:v>
                </c:pt>
                <c:pt idx="243">
                  <c:v>4</c:v>
                </c:pt>
                <c:pt idx="244">
                  <c:v>4</c:v>
                </c:pt>
                <c:pt idx="245">
                  <c:v>4</c:v>
                </c:pt>
                <c:pt idx="246">
                  <c:v>4</c:v>
                </c:pt>
                <c:pt idx="247">
                  <c:v>4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4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4</c:v>
                </c:pt>
                <c:pt idx="256">
                  <c:v>4</c:v>
                </c:pt>
                <c:pt idx="257">
                  <c:v>4</c:v>
                </c:pt>
                <c:pt idx="258">
                  <c:v>4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4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4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4</c:v>
                </c:pt>
                <c:pt idx="290">
                  <c:v>4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4</c:v>
                </c:pt>
                <c:pt idx="296">
                  <c:v>4</c:v>
                </c:pt>
                <c:pt idx="297">
                  <c:v>4</c:v>
                </c:pt>
                <c:pt idx="298">
                  <c:v>4</c:v>
                </c:pt>
                <c:pt idx="299">
                  <c:v>4</c:v>
                </c:pt>
                <c:pt idx="300">
                  <c:v>4</c:v>
                </c:pt>
                <c:pt idx="301">
                  <c:v>4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4</c:v>
                </c:pt>
                <c:pt idx="311">
                  <c:v>4</c:v>
                </c:pt>
                <c:pt idx="312">
                  <c:v>4</c:v>
                </c:pt>
                <c:pt idx="313">
                  <c:v>4</c:v>
                </c:pt>
                <c:pt idx="314">
                  <c:v>4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4</c:v>
                </c:pt>
                <c:pt idx="326">
                  <c:v>4</c:v>
                </c:pt>
                <c:pt idx="327">
                  <c:v>4</c:v>
                </c:pt>
                <c:pt idx="328">
                  <c:v>4</c:v>
                </c:pt>
                <c:pt idx="329">
                  <c:v>4</c:v>
                </c:pt>
                <c:pt idx="330">
                  <c:v>4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4</c:v>
                </c:pt>
                <c:pt idx="335">
                  <c:v>4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4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4</c:v>
                </c:pt>
                <c:pt idx="380">
                  <c:v>4</c:v>
                </c:pt>
                <c:pt idx="381">
                  <c:v>4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4</c:v>
                </c:pt>
                <c:pt idx="386">
                  <c:v>4</c:v>
                </c:pt>
                <c:pt idx="387">
                  <c:v>4</c:v>
                </c:pt>
                <c:pt idx="388">
                  <c:v>4</c:v>
                </c:pt>
                <c:pt idx="389">
                  <c:v>4</c:v>
                </c:pt>
                <c:pt idx="390">
                  <c:v>4</c:v>
                </c:pt>
                <c:pt idx="391">
                  <c:v>4</c:v>
                </c:pt>
                <c:pt idx="392">
                  <c:v>4</c:v>
                </c:pt>
                <c:pt idx="393">
                  <c:v>4</c:v>
                </c:pt>
                <c:pt idx="394">
                  <c:v>4</c:v>
                </c:pt>
                <c:pt idx="395">
                  <c:v>4</c:v>
                </c:pt>
                <c:pt idx="396">
                  <c:v>4</c:v>
                </c:pt>
                <c:pt idx="397">
                  <c:v>4</c:v>
                </c:pt>
                <c:pt idx="398">
                  <c:v>4</c:v>
                </c:pt>
                <c:pt idx="399">
                  <c:v>4</c:v>
                </c:pt>
                <c:pt idx="400">
                  <c:v>4</c:v>
                </c:pt>
                <c:pt idx="401">
                  <c:v>4</c:v>
                </c:pt>
                <c:pt idx="402">
                  <c:v>4</c:v>
                </c:pt>
                <c:pt idx="403">
                  <c:v>4</c:v>
                </c:pt>
                <c:pt idx="404">
                  <c:v>4</c:v>
                </c:pt>
                <c:pt idx="405">
                  <c:v>4</c:v>
                </c:pt>
                <c:pt idx="406">
                  <c:v>4</c:v>
                </c:pt>
                <c:pt idx="407">
                  <c:v>4</c:v>
                </c:pt>
                <c:pt idx="408">
                  <c:v>4</c:v>
                </c:pt>
                <c:pt idx="409">
                  <c:v>4</c:v>
                </c:pt>
                <c:pt idx="410">
                  <c:v>4</c:v>
                </c:pt>
                <c:pt idx="411">
                  <c:v>4</c:v>
                </c:pt>
                <c:pt idx="412">
                  <c:v>4</c:v>
                </c:pt>
                <c:pt idx="413">
                  <c:v>4</c:v>
                </c:pt>
                <c:pt idx="414">
                  <c:v>4</c:v>
                </c:pt>
                <c:pt idx="415">
                  <c:v>4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4</c:v>
                </c:pt>
                <c:pt idx="420">
                  <c:v>4</c:v>
                </c:pt>
                <c:pt idx="421">
                  <c:v>4</c:v>
                </c:pt>
                <c:pt idx="422">
                  <c:v>4</c:v>
                </c:pt>
                <c:pt idx="423">
                  <c:v>4</c:v>
                </c:pt>
                <c:pt idx="424">
                  <c:v>4</c:v>
                </c:pt>
                <c:pt idx="425">
                  <c:v>4</c:v>
                </c:pt>
                <c:pt idx="426">
                  <c:v>4</c:v>
                </c:pt>
                <c:pt idx="427">
                  <c:v>4</c:v>
                </c:pt>
                <c:pt idx="428">
                  <c:v>4</c:v>
                </c:pt>
                <c:pt idx="429">
                  <c:v>4</c:v>
                </c:pt>
                <c:pt idx="430">
                  <c:v>4</c:v>
                </c:pt>
                <c:pt idx="431">
                  <c:v>4</c:v>
                </c:pt>
                <c:pt idx="432">
                  <c:v>4</c:v>
                </c:pt>
                <c:pt idx="433">
                  <c:v>4</c:v>
                </c:pt>
                <c:pt idx="434">
                  <c:v>4</c:v>
                </c:pt>
                <c:pt idx="435">
                  <c:v>4</c:v>
                </c:pt>
                <c:pt idx="436">
                  <c:v>4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4</c:v>
                </c:pt>
                <c:pt idx="445">
                  <c:v>4</c:v>
                </c:pt>
                <c:pt idx="446">
                  <c:v>4</c:v>
                </c:pt>
                <c:pt idx="447">
                  <c:v>4</c:v>
                </c:pt>
                <c:pt idx="448">
                  <c:v>4</c:v>
                </c:pt>
                <c:pt idx="449">
                  <c:v>4</c:v>
                </c:pt>
                <c:pt idx="450">
                  <c:v>4</c:v>
                </c:pt>
                <c:pt idx="451">
                  <c:v>4</c:v>
                </c:pt>
                <c:pt idx="452">
                  <c:v>4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4</c:v>
                </c:pt>
                <c:pt idx="457">
                  <c:v>4</c:v>
                </c:pt>
                <c:pt idx="458">
                  <c:v>4</c:v>
                </c:pt>
                <c:pt idx="459">
                  <c:v>4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4</c:v>
                </c:pt>
                <c:pt idx="473">
                  <c:v>4</c:v>
                </c:pt>
                <c:pt idx="474">
                  <c:v>4</c:v>
                </c:pt>
                <c:pt idx="475">
                  <c:v>4</c:v>
                </c:pt>
                <c:pt idx="476">
                  <c:v>4</c:v>
                </c:pt>
                <c:pt idx="477">
                  <c:v>4</c:v>
                </c:pt>
                <c:pt idx="478">
                  <c:v>4</c:v>
                </c:pt>
                <c:pt idx="479">
                  <c:v>4</c:v>
                </c:pt>
                <c:pt idx="480">
                  <c:v>4</c:v>
                </c:pt>
                <c:pt idx="481">
                  <c:v>4</c:v>
                </c:pt>
                <c:pt idx="482">
                  <c:v>4</c:v>
                </c:pt>
                <c:pt idx="483">
                  <c:v>4</c:v>
                </c:pt>
                <c:pt idx="484">
                  <c:v>4</c:v>
                </c:pt>
                <c:pt idx="485">
                  <c:v>4</c:v>
                </c:pt>
                <c:pt idx="486">
                  <c:v>4</c:v>
                </c:pt>
                <c:pt idx="487">
                  <c:v>4</c:v>
                </c:pt>
                <c:pt idx="488">
                  <c:v>4</c:v>
                </c:pt>
                <c:pt idx="489">
                  <c:v>4</c:v>
                </c:pt>
                <c:pt idx="490">
                  <c:v>4</c:v>
                </c:pt>
                <c:pt idx="491">
                  <c:v>4</c:v>
                </c:pt>
                <c:pt idx="492">
                  <c:v>4</c:v>
                </c:pt>
                <c:pt idx="493">
                  <c:v>4</c:v>
                </c:pt>
                <c:pt idx="494">
                  <c:v>4</c:v>
                </c:pt>
                <c:pt idx="495">
                  <c:v>4</c:v>
                </c:pt>
                <c:pt idx="496">
                  <c:v>4</c:v>
                </c:pt>
                <c:pt idx="497">
                  <c:v>4</c:v>
                </c:pt>
                <c:pt idx="498">
                  <c:v>4</c:v>
                </c:pt>
                <c:pt idx="499">
                  <c:v>4</c:v>
                </c:pt>
                <c:pt idx="500">
                  <c:v>4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4</c:v>
                </c:pt>
                <c:pt idx="505">
                  <c:v>4</c:v>
                </c:pt>
                <c:pt idx="506">
                  <c:v>4</c:v>
                </c:pt>
                <c:pt idx="507">
                  <c:v>4</c:v>
                </c:pt>
                <c:pt idx="508">
                  <c:v>4</c:v>
                </c:pt>
                <c:pt idx="509">
                  <c:v>4</c:v>
                </c:pt>
                <c:pt idx="510">
                  <c:v>4</c:v>
                </c:pt>
                <c:pt idx="511">
                  <c:v>4</c:v>
                </c:pt>
              </c:numCache>
            </c:numRef>
          </c:xVal>
          <c:yVal>
            <c:numRef>
              <c:f>DATA!$M$8:$M$600</c:f>
              <c:numCache>
                <c:ptCount val="593"/>
                <c:pt idx="2">
                  <c:v>19.7833</c:v>
                </c:pt>
                <c:pt idx="3">
                  <c:v>17.5521</c:v>
                </c:pt>
                <c:pt idx="4">
                  <c:v>16.3584</c:v>
                </c:pt>
                <c:pt idx="5">
                  <c:v>15.4698</c:v>
                </c:pt>
                <c:pt idx="6">
                  <c:v>14.7267</c:v>
                </c:pt>
                <c:pt idx="7">
                  <c:v>14.0665</c:v>
                </c:pt>
                <c:pt idx="8">
                  <c:v>13.4587</c:v>
                </c:pt>
                <c:pt idx="9">
                  <c:v>12.8858</c:v>
                </c:pt>
                <c:pt idx="10">
                  <c:v>12.3373</c:v>
                </c:pt>
                <c:pt idx="11">
                  <c:v>11.8062</c:v>
                </c:pt>
                <c:pt idx="12">
                  <c:v>11.288</c:v>
                </c:pt>
                <c:pt idx="13">
                  <c:v>10.7793</c:v>
                </c:pt>
                <c:pt idx="14">
                  <c:v>10.278</c:v>
                </c:pt>
                <c:pt idx="15">
                  <c:v>9.78239</c:v>
                </c:pt>
                <c:pt idx="16">
                  <c:v>9.29144</c:v>
                </c:pt>
                <c:pt idx="17">
                  <c:v>8.80438</c:v>
                </c:pt>
                <c:pt idx="18">
                  <c:v>8.32077</c:v>
                </c:pt>
                <c:pt idx="19">
                  <c:v>7.84044</c:v>
                </c:pt>
                <c:pt idx="20">
                  <c:v>7.3634</c:v>
                </c:pt>
                <c:pt idx="21">
                  <c:v>6.88992</c:v>
                </c:pt>
                <c:pt idx="22">
                  <c:v>6.42047</c:v>
                </c:pt>
                <c:pt idx="23">
                  <c:v>5.95576</c:v>
                </c:pt>
                <c:pt idx="24">
                  <c:v>5.49677</c:v>
                </c:pt>
                <c:pt idx="25">
                  <c:v>5.04475</c:v>
                </c:pt>
                <c:pt idx="26">
                  <c:v>4.60126</c:v>
                </c:pt>
                <c:pt idx="27">
                  <c:v>4.16818</c:v>
                </c:pt>
                <c:pt idx="28">
                  <c:v>3.7477</c:v>
                </c:pt>
                <c:pt idx="29">
                  <c:v>3.3423</c:v>
                </c:pt>
                <c:pt idx="30">
                  <c:v>2.95468</c:v>
                </c:pt>
                <c:pt idx="31">
                  <c:v>2.58761</c:v>
                </c:pt>
                <c:pt idx="32">
                  <c:v>2.58761</c:v>
                </c:pt>
                <c:pt idx="33">
                  <c:v>2.58761</c:v>
                </c:pt>
                <c:pt idx="34">
                  <c:v>2.58761</c:v>
                </c:pt>
                <c:pt idx="35">
                  <c:v>2.58761</c:v>
                </c:pt>
                <c:pt idx="36">
                  <c:v>2.58761</c:v>
                </c:pt>
                <c:pt idx="37">
                  <c:v>2.58761</c:v>
                </c:pt>
                <c:pt idx="38">
                  <c:v>2.58761</c:v>
                </c:pt>
                <c:pt idx="39">
                  <c:v>2.58761</c:v>
                </c:pt>
                <c:pt idx="40">
                  <c:v>2.58761</c:v>
                </c:pt>
                <c:pt idx="41">
                  <c:v>2.58761</c:v>
                </c:pt>
                <c:pt idx="42">
                  <c:v>2.58761</c:v>
                </c:pt>
                <c:pt idx="43">
                  <c:v>2.58761</c:v>
                </c:pt>
                <c:pt idx="44">
                  <c:v>2.58761</c:v>
                </c:pt>
                <c:pt idx="45">
                  <c:v>2.58761</c:v>
                </c:pt>
                <c:pt idx="46">
                  <c:v>2.58761</c:v>
                </c:pt>
                <c:pt idx="47">
                  <c:v>2.58761</c:v>
                </c:pt>
                <c:pt idx="48">
                  <c:v>2.58761</c:v>
                </c:pt>
                <c:pt idx="49">
                  <c:v>2.58761</c:v>
                </c:pt>
                <c:pt idx="50">
                  <c:v>2.58761</c:v>
                </c:pt>
                <c:pt idx="51">
                  <c:v>2.58761</c:v>
                </c:pt>
                <c:pt idx="52">
                  <c:v>2.58761</c:v>
                </c:pt>
                <c:pt idx="53">
                  <c:v>2.58761</c:v>
                </c:pt>
                <c:pt idx="54">
                  <c:v>2.58761</c:v>
                </c:pt>
                <c:pt idx="55">
                  <c:v>2.58761</c:v>
                </c:pt>
                <c:pt idx="56">
                  <c:v>2.58761</c:v>
                </c:pt>
                <c:pt idx="57">
                  <c:v>2.58761</c:v>
                </c:pt>
                <c:pt idx="58">
                  <c:v>2.58761</c:v>
                </c:pt>
                <c:pt idx="59">
                  <c:v>2.58761</c:v>
                </c:pt>
                <c:pt idx="60">
                  <c:v>2.58761</c:v>
                </c:pt>
                <c:pt idx="61">
                  <c:v>2.58761</c:v>
                </c:pt>
                <c:pt idx="62">
                  <c:v>2.58761</c:v>
                </c:pt>
                <c:pt idx="63">
                  <c:v>2.58761</c:v>
                </c:pt>
                <c:pt idx="64">
                  <c:v>2.58761</c:v>
                </c:pt>
                <c:pt idx="65">
                  <c:v>2.58761</c:v>
                </c:pt>
                <c:pt idx="66">
                  <c:v>2.58761</c:v>
                </c:pt>
                <c:pt idx="67">
                  <c:v>2.58761</c:v>
                </c:pt>
                <c:pt idx="68">
                  <c:v>2.58761</c:v>
                </c:pt>
                <c:pt idx="69">
                  <c:v>2.58761</c:v>
                </c:pt>
                <c:pt idx="70">
                  <c:v>2.58761</c:v>
                </c:pt>
                <c:pt idx="71">
                  <c:v>2.58761</c:v>
                </c:pt>
                <c:pt idx="72">
                  <c:v>2.58761</c:v>
                </c:pt>
                <c:pt idx="73">
                  <c:v>2.58761</c:v>
                </c:pt>
                <c:pt idx="74">
                  <c:v>2.58761</c:v>
                </c:pt>
                <c:pt idx="75">
                  <c:v>2.58761</c:v>
                </c:pt>
                <c:pt idx="76">
                  <c:v>2.58761</c:v>
                </c:pt>
                <c:pt idx="77">
                  <c:v>2.58761</c:v>
                </c:pt>
                <c:pt idx="78">
                  <c:v>2.58761</c:v>
                </c:pt>
                <c:pt idx="79">
                  <c:v>2.58761</c:v>
                </c:pt>
                <c:pt idx="80">
                  <c:v>2.58761</c:v>
                </c:pt>
                <c:pt idx="81">
                  <c:v>2.58761</c:v>
                </c:pt>
                <c:pt idx="82">
                  <c:v>2.58761</c:v>
                </c:pt>
                <c:pt idx="83">
                  <c:v>2.58761</c:v>
                </c:pt>
                <c:pt idx="84">
                  <c:v>2.58761</c:v>
                </c:pt>
                <c:pt idx="85">
                  <c:v>2.58761</c:v>
                </c:pt>
                <c:pt idx="86">
                  <c:v>2.58761</c:v>
                </c:pt>
                <c:pt idx="87">
                  <c:v>2.58761</c:v>
                </c:pt>
                <c:pt idx="88">
                  <c:v>2.58761</c:v>
                </c:pt>
                <c:pt idx="89">
                  <c:v>2.58761</c:v>
                </c:pt>
                <c:pt idx="90">
                  <c:v>2.58761</c:v>
                </c:pt>
                <c:pt idx="91">
                  <c:v>2.58761</c:v>
                </c:pt>
                <c:pt idx="92">
                  <c:v>2.58761</c:v>
                </c:pt>
                <c:pt idx="93">
                  <c:v>2.58761</c:v>
                </c:pt>
                <c:pt idx="94">
                  <c:v>2.58761</c:v>
                </c:pt>
                <c:pt idx="95">
                  <c:v>2.58761</c:v>
                </c:pt>
                <c:pt idx="96">
                  <c:v>2.58761</c:v>
                </c:pt>
                <c:pt idx="97">
                  <c:v>2.58761</c:v>
                </c:pt>
                <c:pt idx="98">
                  <c:v>2.58761</c:v>
                </c:pt>
                <c:pt idx="99">
                  <c:v>2.58761</c:v>
                </c:pt>
                <c:pt idx="100">
                  <c:v>2.58761</c:v>
                </c:pt>
                <c:pt idx="101">
                  <c:v>2.58761</c:v>
                </c:pt>
                <c:pt idx="102">
                  <c:v>2.58761</c:v>
                </c:pt>
                <c:pt idx="103">
                  <c:v>2.58761</c:v>
                </c:pt>
                <c:pt idx="104">
                  <c:v>2.58761</c:v>
                </c:pt>
                <c:pt idx="105">
                  <c:v>2.58761</c:v>
                </c:pt>
                <c:pt idx="106">
                  <c:v>2.58761</c:v>
                </c:pt>
                <c:pt idx="107">
                  <c:v>2.58761</c:v>
                </c:pt>
                <c:pt idx="108">
                  <c:v>2.58761</c:v>
                </c:pt>
                <c:pt idx="109">
                  <c:v>2.58761</c:v>
                </c:pt>
                <c:pt idx="110">
                  <c:v>2.58761</c:v>
                </c:pt>
                <c:pt idx="111">
                  <c:v>2.58761</c:v>
                </c:pt>
                <c:pt idx="112">
                  <c:v>2.58761</c:v>
                </c:pt>
                <c:pt idx="113">
                  <c:v>2.58761</c:v>
                </c:pt>
                <c:pt idx="114">
                  <c:v>2.58761</c:v>
                </c:pt>
                <c:pt idx="115">
                  <c:v>2.58761</c:v>
                </c:pt>
                <c:pt idx="116">
                  <c:v>2.58761</c:v>
                </c:pt>
                <c:pt idx="117">
                  <c:v>2.58761</c:v>
                </c:pt>
                <c:pt idx="118">
                  <c:v>2.58761</c:v>
                </c:pt>
                <c:pt idx="119">
                  <c:v>2.58761</c:v>
                </c:pt>
                <c:pt idx="120">
                  <c:v>2.58761</c:v>
                </c:pt>
                <c:pt idx="121">
                  <c:v>2.58761</c:v>
                </c:pt>
                <c:pt idx="122">
                  <c:v>2.58761</c:v>
                </c:pt>
                <c:pt idx="123">
                  <c:v>2.58761</c:v>
                </c:pt>
                <c:pt idx="124">
                  <c:v>2.58761</c:v>
                </c:pt>
                <c:pt idx="125">
                  <c:v>2.58761</c:v>
                </c:pt>
                <c:pt idx="126">
                  <c:v>2.58761</c:v>
                </c:pt>
                <c:pt idx="127">
                  <c:v>2.58761</c:v>
                </c:pt>
                <c:pt idx="128">
                  <c:v>2.58761</c:v>
                </c:pt>
                <c:pt idx="129">
                  <c:v>2.58761</c:v>
                </c:pt>
                <c:pt idx="130">
                  <c:v>2.58761</c:v>
                </c:pt>
                <c:pt idx="131">
                  <c:v>2.58761</c:v>
                </c:pt>
                <c:pt idx="132">
                  <c:v>2.58761</c:v>
                </c:pt>
                <c:pt idx="133">
                  <c:v>2.58761</c:v>
                </c:pt>
                <c:pt idx="134">
                  <c:v>2.58761</c:v>
                </c:pt>
                <c:pt idx="135">
                  <c:v>2.58761</c:v>
                </c:pt>
                <c:pt idx="136">
                  <c:v>2.58761</c:v>
                </c:pt>
                <c:pt idx="137">
                  <c:v>2.58761</c:v>
                </c:pt>
                <c:pt idx="138">
                  <c:v>2.58761</c:v>
                </c:pt>
                <c:pt idx="139">
                  <c:v>2.58761</c:v>
                </c:pt>
                <c:pt idx="140">
                  <c:v>2.58761</c:v>
                </c:pt>
                <c:pt idx="141">
                  <c:v>2.58761</c:v>
                </c:pt>
                <c:pt idx="142">
                  <c:v>2.58761</c:v>
                </c:pt>
                <c:pt idx="143">
                  <c:v>2.58761</c:v>
                </c:pt>
                <c:pt idx="144">
                  <c:v>2.58761</c:v>
                </c:pt>
                <c:pt idx="145">
                  <c:v>2.58761</c:v>
                </c:pt>
                <c:pt idx="146">
                  <c:v>2.58761</c:v>
                </c:pt>
                <c:pt idx="147">
                  <c:v>2.58761</c:v>
                </c:pt>
                <c:pt idx="148">
                  <c:v>2.58761</c:v>
                </c:pt>
                <c:pt idx="149">
                  <c:v>2.58761</c:v>
                </c:pt>
                <c:pt idx="150">
                  <c:v>2.58761</c:v>
                </c:pt>
                <c:pt idx="151">
                  <c:v>2.58761</c:v>
                </c:pt>
                <c:pt idx="152">
                  <c:v>2.58761</c:v>
                </c:pt>
                <c:pt idx="153">
                  <c:v>2.58761</c:v>
                </c:pt>
                <c:pt idx="154">
                  <c:v>2.58761</c:v>
                </c:pt>
                <c:pt idx="155">
                  <c:v>2.58761</c:v>
                </c:pt>
                <c:pt idx="156">
                  <c:v>2.58761</c:v>
                </c:pt>
                <c:pt idx="157">
                  <c:v>2.58761</c:v>
                </c:pt>
                <c:pt idx="158">
                  <c:v>2.58761</c:v>
                </c:pt>
                <c:pt idx="159">
                  <c:v>2.58761</c:v>
                </c:pt>
                <c:pt idx="160">
                  <c:v>2.58761</c:v>
                </c:pt>
                <c:pt idx="161">
                  <c:v>2.58761</c:v>
                </c:pt>
                <c:pt idx="162">
                  <c:v>2.58761</c:v>
                </c:pt>
                <c:pt idx="163">
                  <c:v>2.58761</c:v>
                </c:pt>
                <c:pt idx="164">
                  <c:v>2.58761</c:v>
                </c:pt>
                <c:pt idx="165">
                  <c:v>2.58761</c:v>
                </c:pt>
                <c:pt idx="166">
                  <c:v>2.58761</c:v>
                </c:pt>
                <c:pt idx="167">
                  <c:v>2.58761</c:v>
                </c:pt>
                <c:pt idx="168">
                  <c:v>2.58761</c:v>
                </c:pt>
                <c:pt idx="169">
                  <c:v>2.58761</c:v>
                </c:pt>
                <c:pt idx="170">
                  <c:v>2.58761</c:v>
                </c:pt>
                <c:pt idx="171">
                  <c:v>2.58761</c:v>
                </c:pt>
                <c:pt idx="172">
                  <c:v>2.58761</c:v>
                </c:pt>
                <c:pt idx="173">
                  <c:v>2.58761</c:v>
                </c:pt>
                <c:pt idx="174">
                  <c:v>2.58761</c:v>
                </c:pt>
                <c:pt idx="175">
                  <c:v>2.58761</c:v>
                </c:pt>
                <c:pt idx="176">
                  <c:v>2.58761</c:v>
                </c:pt>
                <c:pt idx="177">
                  <c:v>2.58761</c:v>
                </c:pt>
                <c:pt idx="178">
                  <c:v>2.58761</c:v>
                </c:pt>
                <c:pt idx="179">
                  <c:v>2.58761</c:v>
                </c:pt>
                <c:pt idx="180">
                  <c:v>2.58761</c:v>
                </c:pt>
                <c:pt idx="181">
                  <c:v>2.58761</c:v>
                </c:pt>
                <c:pt idx="182">
                  <c:v>2.58761</c:v>
                </c:pt>
                <c:pt idx="183">
                  <c:v>2.58761</c:v>
                </c:pt>
                <c:pt idx="184">
                  <c:v>2.58761</c:v>
                </c:pt>
                <c:pt idx="185">
                  <c:v>2.58761</c:v>
                </c:pt>
                <c:pt idx="186">
                  <c:v>2.58761</c:v>
                </c:pt>
                <c:pt idx="187">
                  <c:v>2.58761</c:v>
                </c:pt>
                <c:pt idx="188">
                  <c:v>2.58761</c:v>
                </c:pt>
                <c:pt idx="189">
                  <c:v>2.58761</c:v>
                </c:pt>
                <c:pt idx="190">
                  <c:v>2.58761</c:v>
                </c:pt>
                <c:pt idx="191">
                  <c:v>2.58761</c:v>
                </c:pt>
                <c:pt idx="192">
                  <c:v>2.58761</c:v>
                </c:pt>
                <c:pt idx="193">
                  <c:v>2.58761</c:v>
                </c:pt>
                <c:pt idx="194">
                  <c:v>2.58761</c:v>
                </c:pt>
                <c:pt idx="195">
                  <c:v>2.58761</c:v>
                </c:pt>
                <c:pt idx="196">
                  <c:v>2.58761</c:v>
                </c:pt>
                <c:pt idx="197">
                  <c:v>2.58761</c:v>
                </c:pt>
                <c:pt idx="198">
                  <c:v>2.58761</c:v>
                </c:pt>
                <c:pt idx="199">
                  <c:v>2.58761</c:v>
                </c:pt>
                <c:pt idx="200">
                  <c:v>2.58761</c:v>
                </c:pt>
                <c:pt idx="201">
                  <c:v>2.58761</c:v>
                </c:pt>
                <c:pt idx="202">
                  <c:v>2.58761</c:v>
                </c:pt>
                <c:pt idx="203">
                  <c:v>2.58761</c:v>
                </c:pt>
                <c:pt idx="204">
                  <c:v>2.58761</c:v>
                </c:pt>
                <c:pt idx="205">
                  <c:v>2.58761</c:v>
                </c:pt>
                <c:pt idx="206">
                  <c:v>2.58761</c:v>
                </c:pt>
                <c:pt idx="207">
                  <c:v>2.58761</c:v>
                </c:pt>
                <c:pt idx="208">
                  <c:v>2.58761</c:v>
                </c:pt>
                <c:pt idx="209">
                  <c:v>2.58761</c:v>
                </c:pt>
                <c:pt idx="210">
                  <c:v>2.58761</c:v>
                </c:pt>
                <c:pt idx="211">
                  <c:v>2.58761</c:v>
                </c:pt>
                <c:pt idx="212">
                  <c:v>2.58761</c:v>
                </c:pt>
                <c:pt idx="213">
                  <c:v>2.58761</c:v>
                </c:pt>
                <c:pt idx="214">
                  <c:v>2.58761</c:v>
                </c:pt>
                <c:pt idx="215">
                  <c:v>2.58761</c:v>
                </c:pt>
                <c:pt idx="216">
                  <c:v>2.58761</c:v>
                </c:pt>
                <c:pt idx="217">
                  <c:v>2.58761</c:v>
                </c:pt>
                <c:pt idx="218">
                  <c:v>2.58761</c:v>
                </c:pt>
                <c:pt idx="219">
                  <c:v>2.58761</c:v>
                </c:pt>
                <c:pt idx="220">
                  <c:v>2.58761</c:v>
                </c:pt>
                <c:pt idx="221">
                  <c:v>2.58761</c:v>
                </c:pt>
                <c:pt idx="222">
                  <c:v>2.58761</c:v>
                </c:pt>
                <c:pt idx="223">
                  <c:v>2.58761</c:v>
                </c:pt>
                <c:pt idx="224">
                  <c:v>2.58761</c:v>
                </c:pt>
                <c:pt idx="225">
                  <c:v>2.58761</c:v>
                </c:pt>
                <c:pt idx="226">
                  <c:v>2.58761</c:v>
                </c:pt>
                <c:pt idx="227">
                  <c:v>2.58761</c:v>
                </c:pt>
                <c:pt idx="228">
                  <c:v>2.58761</c:v>
                </c:pt>
                <c:pt idx="229">
                  <c:v>2.58761</c:v>
                </c:pt>
                <c:pt idx="230">
                  <c:v>2.58761</c:v>
                </c:pt>
                <c:pt idx="231">
                  <c:v>2.58761</c:v>
                </c:pt>
                <c:pt idx="232">
                  <c:v>2.58761</c:v>
                </c:pt>
                <c:pt idx="233">
                  <c:v>2.58761</c:v>
                </c:pt>
                <c:pt idx="234">
                  <c:v>2.58761</c:v>
                </c:pt>
                <c:pt idx="235">
                  <c:v>2.58761</c:v>
                </c:pt>
                <c:pt idx="236">
                  <c:v>2.58761</c:v>
                </c:pt>
                <c:pt idx="237">
                  <c:v>2.58761</c:v>
                </c:pt>
                <c:pt idx="238">
                  <c:v>2.58761</c:v>
                </c:pt>
                <c:pt idx="239">
                  <c:v>2.58761</c:v>
                </c:pt>
                <c:pt idx="240">
                  <c:v>2.58761</c:v>
                </c:pt>
                <c:pt idx="241">
                  <c:v>2.58761</c:v>
                </c:pt>
                <c:pt idx="242">
                  <c:v>2.58761</c:v>
                </c:pt>
                <c:pt idx="243">
                  <c:v>2.58761</c:v>
                </c:pt>
                <c:pt idx="244">
                  <c:v>2.58761</c:v>
                </c:pt>
                <c:pt idx="245">
                  <c:v>2.58761</c:v>
                </c:pt>
                <c:pt idx="246">
                  <c:v>2.58761</c:v>
                </c:pt>
                <c:pt idx="247">
                  <c:v>2.58761</c:v>
                </c:pt>
                <c:pt idx="248">
                  <c:v>2.58761</c:v>
                </c:pt>
                <c:pt idx="249">
                  <c:v>2.58761</c:v>
                </c:pt>
                <c:pt idx="250">
                  <c:v>2.58761</c:v>
                </c:pt>
                <c:pt idx="251">
                  <c:v>2.58761</c:v>
                </c:pt>
                <c:pt idx="252">
                  <c:v>2.58761</c:v>
                </c:pt>
                <c:pt idx="253">
                  <c:v>2.58761</c:v>
                </c:pt>
                <c:pt idx="254">
                  <c:v>2.58761</c:v>
                </c:pt>
                <c:pt idx="255">
                  <c:v>2.58761</c:v>
                </c:pt>
                <c:pt idx="256">
                  <c:v>2.58761</c:v>
                </c:pt>
                <c:pt idx="257">
                  <c:v>2.58761</c:v>
                </c:pt>
                <c:pt idx="258">
                  <c:v>2.58761</c:v>
                </c:pt>
                <c:pt idx="259">
                  <c:v>2.58761</c:v>
                </c:pt>
                <c:pt idx="260">
                  <c:v>2.58761</c:v>
                </c:pt>
                <c:pt idx="261">
                  <c:v>2.58761</c:v>
                </c:pt>
                <c:pt idx="262">
                  <c:v>2.58761</c:v>
                </c:pt>
                <c:pt idx="263">
                  <c:v>2.58761</c:v>
                </c:pt>
                <c:pt idx="264">
                  <c:v>2.58761</c:v>
                </c:pt>
                <c:pt idx="265">
                  <c:v>2.58761</c:v>
                </c:pt>
                <c:pt idx="266">
                  <c:v>2.58761</c:v>
                </c:pt>
                <c:pt idx="267">
                  <c:v>2.58761</c:v>
                </c:pt>
                <c:pt idx="268">
                  <c:v>2.58761</c:v>
                </c:pt>
                <c:pt idx="269">
                  <c:v>2.58761</c:v>
                </c:pt>
                <c:pt idx="270">
                  <c:v>2.58761</c:v>
                </c:pt>
                <c:pt idx="271">
                  <c:v>2.58761</c:v>
                </c:pt>
                <c:pt idx="272">
                  <c:v>2.58761</c:v>
                </c:pt>
                <c:pt idx="273">
                  <c:v>2.58761</c:v>
                </c:pt>
                <c:pt idx="274">
                  <c:v>2.58761</c:v>
                </c:pt>
                <c:pt idx="275">
                  <c:v>2.58761</c:v>
                </c:pt>
                <c:pt idx="276">
                  <c:v>2.58761</c:v>
                </c:pt>
                <c:pt idx="277">
                  <c:v>2.58761</c:v>
                </c:pt>
                <c:pt idx="278">
                  <c:v>2.58761</c:v>
                </c:pt>
                <c:pt idx="279">
                  <c:v>2.58761</c:v>
                </c:pt>
                <c:pt idx="280">
                  <c:v>2.58761</c:v>
                </c:pt>
                <c:pt idx="281">
                  <c:v>2.58761</c:v>
                </c:pt>
                <c:pt idx="282">
                  <c:v>2.58761</c:v>
                </c:pt>
                <c:pt idx="283">
                  <c:v>2.58761</c:v>
                </c:pt>
                <c:pt idx="284">
                  <c:v>2.58761</c:v>
                </c:pt>
                <c:pt idx="285">
                  <c:v>2.58761</c:v>
                </c:pt>
                <c:pt idx="286">
                  <c:v>2.58761</c:v>
                </c:pt>
                <c:pt idx="287">
                  <c:v>2.58761</c:v>
                </c:pt>
                <c:pt idx="288">
                  <c:v>2.58761</c:v>
                </c:pt>
                <c:pt idx="289">
                  <c:v>2.58761</c:v>
                </c:pt>
                <c:pt idx="290">
                  <c:v>2.58761</c:v>
                </c:pt>
                <c:pt idx="291">
                  <c:v>2.58761</c:v>
                </c:pt>
                <c:pt idx="292">
                  <c:v>2.58761</c:v>
                </c:pt>
                <c:pt idx="293">
                  <c:v>2.58761</c:v>
                </c:pt>
                <c:pt idx="294">
                  <c:v>2.58761</c:v>
                </c:pt>
                <c:pt idx="295">
                  <c:v>2.58761</c:v>
                </c:pt>
                <c:pt idx="296">
                  <c:v>2.58761</c:v>
                </c:pt>
                <c:pt idx="297">
                  <c:v>2.58761</c:v>
                </c:pt>
                <c:pt idx="298">
                  <c:v>2.58761</c:v>
                </c:pt>
                <c:pt idx="299">
                  <c:v>2.58761</c:v>
                </c:pt>
                <c:pt idx="300">
                  <c:v>2.58761</c:v>
                </c:pt>
                <c:pt idx="301">
                  <c:v>2.58761</c:v>
                </c:pt>
                <c:pt idx="302">
                  <c:v>2.58761</c:v>
                </c:pt>
                <c:pt idx="303">
                  <c:v>2.58761</c:v>
                </c:pt>
                <c:pt idx="304">
                  <c:v>2.58761</c:v>
                </c:pt>
                <c:pt idx="305">
                  <c:v>2.58761</c:v>
                </c:pt>
                <c:pt idx="306">
                  <c:v>2.58761</c:v>
                </c:pt>
                <c:pt idx="307">
                  <c:v>2.58761</c:v>
                </c:pt>
                <c:pt idx="308">
                  <c:v>2.58761</c:v>
                </c:pt>
                <c:pt idx="309">
                  <c:v>2.58761</c:v>
                </c:pt>
                <c:pt idx="310">
                  <c:v>2.58761</c:v>
                </c:pt>
                <c:pt idx="311">
                  <c:v>2.58761</c:v>
                </c:pt>
                <c:pt idx="312">
                  <c:v>2.58761</c:v>
                </c:pt>
                <c:pt idx="313">
                  <c:v>2.58761</c:v>
                </c:pt>
                <c:pt idx="314">
                  <c:v>2.58761</c:v>
                </c:pt>
                <c:pt idx="315">
                  <c:v>2.58761</c:v>
                </c:pt>
                <c:pt idx="316">
                  <c:v>2.58761</c:v>
                </c:pt>
                <c:pt idx="317">
                  <c:v>2.58761</c:v>
                </c:pt>
                <c:pt idx="318">
                  <c:v>2.58761</c:v>
                </c:pt>
                <c:pt idx="319">
                  <c:v>2.58761</c:v>
                </c:pt>
                <c:pt idx="320">
                  <c:v>2.58761</c:v>
                </c:pt>
                <c:pt idx="321">
                  <c:v>2.58761</c:v>
                </c:pt>
                <c:pt idx="322">
                  <c:v>2.58761</c:v>
                </c:pt>
                <c:pt idx="323">
                  <c:v>2.58761</c:v>
                </c:pt>
                <c:pt idx="324">
                  <c:v>2.58761</c:v>
                </c:pt>
                <c:pt idx="325">
                  <c:v>2.58761</c:v>
                </c:pt>
                <c:pt idx="326">
                  <c:v>2.58761</c:v>
                </c:pt>
                <c:pt idx="327">
                  <c:v>2.58761</c:v>
                </c:pt>
                <c:pt idx="328">
                  <c:v>2.58761</c:v>
                </c:pt>
                <c:pt idx="329">
                  <c:v>2.58761</c:v>
                </c:pt>
                <c:pt idx="330">
                  <c:v>2.58761</c:v>
                </c:pt>
                <c:pt idx="331">
                  <c:v>2.58761</c:v>
                </c:pt>
                <c:pt idx="332">
                  <c:v>2.58761</c:v>
                </c:pt>
                <c:pt idx="333">
                  <c:v>2.58761</c:v>
                </c:pt>
                <c:pt idx="334">
                  <c:v>2.58761</c:v>
                </c:pt>
                <c:pt idx="335">
                  <c:v>2.58761</c:v>
                </c:pt>
                <c:pt idx="336">
                  <c:v>2.58761</c:v>
                </c:pt>
                <c:pt idx="337">
                  <c:v>2.58761</c:v>
                </c:pt>
                <c:pt idx="338">
                  <c:v>2.58761</c:v>
                </c:pt>
                <c:pt idx="339">
                  <c:v>2.58761</c:v>
                </c:pt>
                <c:pt idx="340">
                  <c:v>2.58761</c:v>
                </c:pt>
                <c:pt idx="341">
                  <c:v>2.58761</c:v>
                </c:pt>
                <c:pt idx="342">
                  <c:v>2.58761</c:v>
                </c:pt>
                <c:pt idx="343">
                  <c:v>2.58761</c:v>
                </c:pt>
                <c:pt idx="344">
                  <c:v>2.58761</c:v>
                </c:pt>
                <c:pt idx="345">
                  <c:v>2.58761</c:v>
                </c:pt>
                <c:pt idx="346">
                  <c:v>2.58761</c:v>
                </c:pt>
                <c:pt idx="347">
                  <c:v>2.58761</c:v>
                </c:pt>
                <c:pt idx="348">
                  <c:v>2.58761</c:v>
                </c:pt>
                <c:pt idx="349">
                  <c:v>2.58761</c:v>
                </c:pt>
                <c:pt idx="350">
                  <c:v>2.58761</c:v>
                </c:pt>
                <c:pt idx="351">
                  <c:v>2.58761</c:v>
                </c:pt>
                <c:pt idx="352">
                  <c:v>2.58761</c:v>
                </c:pt>
                <c:pt idx="353">
                  <c:v>2.58761</c:v>
                </c:pt>
                <c:pt idx="354">
                  <c:v>2.58761</c:v>
                </c:pt>
                <c:pt idx="355">
                  <c:v>2.58761</c:v>
                </c:pt>
                <c:pt idx="356">
                  <c:v>2.58761</c:v>
                </c:pt>
                <c:pt idx="357">
                  <c:v>2.58761</c:v>
                </c:pt>
                <c:pt idx="358">
                  <c:v>2.58761</c:v>
                </c:pt>
                <c:pt idx="359">
                  <c:v>2.58761</c:v>
                </c:pt>
                <c:pt idx="360">
                  <c:v>2.58761</c:v>
                </c:pt>
                <c:pt idx="361">
                  <c:v>2.58761</c:v>
                </c:pt>
                <c:pt idx="362">
                  <c:v>2.58761</c:v>
                </c:pt>
                <c:pt idx="363">
                  <c:v>2.58761</c:v>
                </c:pt>
                <c:pt idx="364">
                  <c:v>2.58761</c:v>
                </c:pt>
                <c:pt idx="365">
                  <c:v>2.58761</c:v>
                </c:pt>
                <c:pt idx="366">
                  <c:v>2.58761</c:v>
                </c:pt>
                <c:pt idx="367">
                  <c:v>2.58761</c:v>
                </c:pt>
                <c:pt idx="368">
                  <c:v>2.58761</c:v>
                </c:pt>
                <c:pt idx="369">
                  <c:v>2.58761</c:v>
                </c:pt>
                <c:pt idx="370">
                  <c:v>2.58761</c:v>
                </c:pt>
                <c:pt idx="371">
                  <c:v>2.58761</c:v>
                </c:pt>
                <c:pt idx="372">
                  <c:v>2.58761</c:v>
                </c:pt>
                <c:pt idx="373">
                  <c:v>2.58761</c:v>
                </c:pt>
                <c:pt idx="374">
                  <c:v>2.58761</c:v>
                </c:pt>
                <c:pt idx="375">
                  <c:v>2.58761</c:v>
                </c:pt>
                <c:pt idx="376">
                  <c:v>2.58761</c:v>
                </c:pt>
                <c:pt idx="377">
                  <c:v>2.58761</c:v>
                </c:pt>
                <c:pt idx="378">
                  <c:v>2.58761</c:v>
                </c:pt>
                <c:pt idx="379">
                  <c:v>2.58761</c:v>
                </c:pt>
                <c:pt idx="380">
                  <c:v>2.58761</c:v>
                </c:pt>
                <c:pt idx="381">
                  <c:v>2.58761</c:v>
                </c:pt>
                <c:pt idx="382">
                  <c:v>2.58761</c:v>
                </c:pt>
                <c:pt idx="383">
                  <c:v>2.58761</c:v>
                </c:pt>
                <c:pt idx="384">
                  <c:v>2.58761</c:v>
                </c:pt>
                <c:pt idx="385">
                  <c:v>2.58761</c:v>
                </c:pt>
                <c:pt idx="386">
                  <c:v>2.58761</c:v>
                </c:pt>
                <c:pt idx="387">
                  <c:v>2.58761</c:v>
                </c:pt>
                <c:pt idx="388">
                  <c:v>2.58761</c:v>
                </c:pt>
                <c:pt idx="389">
                  <c:v>2.58761</c:v>
                </c:pt>
                <c:pt idx="390">
                  <c:v>2.58761</c:v>
                </c:pt>
                <c:pt idx="391">
                  <c:v>2.58761</c:v>
                </c:pt>
                <c:pt idx="392">
                  <c:v>2.58761</c:v>
                </c:pt>
                <c:pt idx="393">
                  <c:v>2.58761</c:v>
                </c:pt>
                <c:pt idx="394">
                  <c:v>2.58761</c:v>
                </c:pt>
                <c:pt idx="395">
                  <c:v>2.58761</c:v>
                </c:pt>
                <c:pt idx="396">
                  <c:v>2.58761</c:v>
                </c:pt>
                <c:pt idx="397">
                  <c:v>2.58761</c:v>
                </c:pt>
                <c:pt idx="398">
                  <c:v>2.58761</c:v>
                </c:pt>
                <c:pt idx="399">
                  <c:v>2.58761</c:v>
                </c:pt>
                <c:pt idx="400">
                  <c:v>2.58761</c:v>
                </c:pt>
                <c:pt idx="401">
                  <c:v>2.58761</c:v>
                </c:pt>
                <c:pt idx="402">
                  <c:v>2.58761</c:v>
                </c:pt>
                <c:pt idx="403">
                  <c:v>2.58761</c:v>
                </c:pt>
                <c:pt idx="404">
                  <c:v>2.58761</c:v>
                </c:pt>
                <c:pt idx="405">
                  <c:v>2.58761</c:v>
                </c:pt>
                <c:pt idx="406">
                  <c:v>2.58761</c:v>
                </c:pt>
                <c:pt idx="407">
                  <c:v>2.58761</c:v>
                </c:pt>
                <c:pt idx="408">
                  <c:v>2.58761</c:v>
                </c:pt>
                <c:pt idx="409">
                  <c:v>2.58761</c:v>
                </c:pt>
                <c:pt idx="410">
                  <c:v>2.58761</c:v>
                </c:pt>
                <c:pt idx="411">
                  <c:v>2.58761</c:v>
                </c:pt>
                <c:pt idx="412">
                  <c:v>2.58761</c:v>
                </c:pt>
                <c:pt idx="413">
                  <c:v>2.58761</c:v>
                </c:pt>
                <c:pt idx="414">
                  <c:v>2.58761</c:v>
                </c:pt>
                <c:pt idx="415">
                  <c:v>2.58761</c:v>
                </c:pt>
                <c:pt idx="416">
                  <c:v>2.58761</c:v>
                </c:pt>
                <c:pt idx="417">
                  <c:v>2.58761</c:v>
                </c:pt>
                <c:pt idx="418">
                  <c:v>2.58761</c:v>
                </c:pt>
                <c:pt idx="419">
                  <c:v>2.58761</c:v>
                </c:pt>
                <c:pt idx="420">
                  <c:v>2.58761</c:v>
                </c:pt>
                <c:pt idx="421">
                  <c:v>2.58761</c:v>
                </c:pt>
                <c:pt idx="422">
                  <c:v>2.58761</c:v>
                </c:pt>
                <c:pt idx="423">
                  <c:v>2.58761</c:v>
                </c:pt>
                <c:pt idx="424">
                  <c:v>2.58761</c:v>
                </c:pt>
                <c:pt idx="425">
                  <c:v>2.58761</c:v>
                </c:pt>
                <c:pt idx="426">
                  <c:v>2.58761</c:v>
                </c:pt>
                <c:pt idx="427">
                  <c:v>2.58761</c:v>
                </c:pt>
                <c:pt idx="428">
                  <c:v>2.58761</c:v>
                </c:pt>
                <c:pt idx="429">
                  <c:v>2.58761</c:v>
                </c:pt>
                <c:pt idx="430">
                  <c:v>2.58761</c:v>
                </c:pt>
                <c:pt idx="431">
                  <c:v>2.58761</c:v>
                </c:pt>
                <c:pt idx="432">
                  <c:v>2.58761</c:v>
                </c:pt>
                <c:pt idx="433">
                  <c:v>2.58761</c:v>
                </c:pt>
                <c:pt idx="434">
                  <c:v>2.58761</c:v>
                </c:pt>
                <c:pt idx="435">
                  <c:v>2.58761</c:v>
                </c:pt>
                <c:pt idx="436">
                  <c:v>2.58761</c:v>
                </c:pt>
                <c:pt idx="437">
                  <c:v>2.58761</c:v>
                </c:pt>
                <c:pt idx="438">
                  <c:v>2.58761</c:v>
                </c:pt>
                <c:pt idx="439">
                  <c:v>2.58761</c:v>
                </c:pt>
                <c:pt idx="440">
                  <c:v>2.58761</c:v>
                </c:pt>
                <c:pt idx="441">
                  <c:v>2.58761</c:v>
                </c:pt>
                <c:pt idx="442">
                  <c:v>2.58761</c:v>
                </c:pt>
                <c:pt idx="443">
                  <c:v>2.58761</c:v>
                </c:pt>
                <c:pt idx="444">
                  <c:v>2.58761</c:v>
                </c:pt>
                <c:pt idx="445">
                  <c:v>2.58761</c:v>
                </c:pt>
                <c:pt idx="446">
                  <c:v>2.58761</c:v>
                </c:pt>
                <c:pt idx="447">
                  <c:v>2.58761</c:v>
                </c:pt>
                <c:pt idx="448">
                  <c:v>2.58761</c:v>
                </c:pt>
                <c:pt idx="449">
                  <c:v>2.58761</c:v>
                </c:pt>
                <c:pt idx="450">
                  <c:v>2.58761</c:v>
                </c:pt>
                <c:pt idx="451">
                  <c:v>2.58761</c:v>
                </c:pt>
                <c:pt idx="452">
                  <c:v>2.58761</c:v>
                </c:pt>
                <c:pt idx="453">
                  <c:v>2.58761</c:v>
                </c:pt>
                <c:pt idx="454">
                  <c:v>2.58761</c:v>
                </c:pt>
                <c:pt idx="455">
                  <c:v>2.58761</c:v>
                </c:pt>
                <c:pt idx="456">
                  <c:v>2.58761</c:v>
                </c:pt>
                <c:pt idx="457">
                  <c:v>2.58761</c:v>
                </c:pt>
                <c:pt idx="458">
                  <c:v>2.58761</c:v>
                </c:pt>
                <c:pt idx="459">
                  <c:v>2.58761</c:v>
                </c:pt>
                <c:pt idx="460">
                  <c:v>2.58761</c:v>
                </c:pt>
                <c:pt idx="461">
                  <c:v>2.58761</c:v>
                </c:pt>
                <c:pt idx="462">
                  <c:v>2.58761</c:v>
                </c:pt>
                <c:pt idx="463">
                  <c:v>2.58761</c:v>
                </c:pt>
                <c:pt idx="464">
                  <c:v>2.58761</c:v>
                </c:pt>
                <c:pt idx="465">
                  <c:v>2.58761</c:v>
                </c:pt>
                <c:pt idx="466">
                  <c:v>2.58761</c:v>
                </c:pt>
                <c:pt idx="467">
                  <c:v>2.58761</c:v>
                </c:pt>
                <c:pt idx="468">
                  <c:v>2.58761</c:v>
                </c:pt>
                <c:pt idx="469">
                  <c:v>2.58761</c:v>
                </c:pt>
                <c:pt idx="470">
                  <c:v>2.58761</c:v>
                </c:pt>
                <c:pt idx="471">
                  <c:v>2.58761</c:v>
                </c:pt>
                <c:pt idx="472">
                  <c:v>2.58761</c:v>
                </c:pt>
                <c:pt idx="473">
                  <c:v>2.58761</c:v>
                </c:pt>
                <c:pt idx="474">
                  <c:v>2.58761</c:v>
                </c:pt>
                <c:pt idx="475">
                  <c:v>2.58761</c:v>
                </c:pt>
                <c:pt idx="476">
                  <c:v>2.58761</c:v>
                </c:pt>
                <c:pt idx="477">
                  <c:v>2.58761</c:v>
                </c:pt>
                <c:pt idx="478">
                  <c:v>2.58761</c:v>
                </c:pt>
                <c:pt idx="479">
                  <c:v>2.58761</c:v>
                </c:pt>
                <c:pt idx="480">
                  <c:v>2.58761</c:v>
                </c:pt>
                <c:pt idx="481">
                  <c:v>2.58761</c:v>
                </c:pt>
                <c:pt idx="482">
                  <c:v>2.58761</c:v>
                </c:pt>
                <c:pt idx="483">
                  <c:v>2.58761</c:v>
                </c:pt>
                <c:pt idx="484">
                  <c:v>2.58761</c:v>
                </c:pt>
                <c:pt idx="485">
                  <c:v>2.58761</c:v>
                </c:pt>
                <c:pt idx="486">
                  <c:v>2.58761</c:v>
                </c:pt>
                <c:pt idx="487">
                  <c:v>2.58761</c:v>
                </c:pt>
                <c:pt idx="488">
                  <c:v>2.58761</c:v>
                </c:pt>
                <c:pt idx="489">
                  <c:v>2.58761</c:v>
                </c:pt>
                <c:pt idx="490">
                  <c:v>2.58761</c:v>
                </c:pt>
                <c:pt idx="491">
                  <c:v>2.58761</c:v>
                </c:pt>
                <c:pt idx="492">
                  <c:v>2.58761</c:v>
                </c:pt>
                <c:pt idx="493">
                  <c:v>2.58761</c:v>
                </c:pt>
                <c:pt idx="494">
                  <c:v>2.58761</c:v>
                </c:pt>
                <c:pt idx="495">
                  <c:v>2.58761</c:v>
                </c:pt>
                <c:pt idx="496">
                  <c:v>2.58761</c:v>
                </c:pt>
                <c:pt idx="497">
                  <c:v>2.58761</c:v>
                </c:pt>
                <c:pt idx="498">
                  <c:v>2.58761</c:v>
                </c:pt>
                <c:pt idx="499">
                  <c:v>2.58761</c:v>
                </c:pt>
                <c:pt idx="500">
                  <c:v>2.58761</c:v>
                </c:pt>
                <c:pt idx="501">
                  <c:v>2.58761</c:v>
                </c:pt>
                <c:pt idx="502">
                  <c:v>2.58761</c:v>
                </c:pt>
                <c:pt idx="503">
                  <c:v>2.58761</c:v>
                </c:pt>
                <c:pt idx="504">
                  <c:v>2.58761</c:v>
                </c:pt>
                <c:pt idx="505">
                  <c:v>2.58761</c:v>
                </c:pt>
                <c:pt idx="506">
                  <c:v>2.58761</c:v>
                </c:pt>
                <c:pt idx="507">
                  <c:v>2.58761</c:v>
                </c:pt>
                <c:pt idx="508">
                  <c:v>2.58761</c:v>
                </c:pt>
                <c:pt idx="509">
                  <c:v>2.58761</c:v>
                </c:pt>
                <c:pt idx="510">
                  <c:v>2.58761</c:v>
                </c:pt>
                <c:pt idx="511">
                  <c:v>2.58761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COMPUTATION!$B$35:$B$36</c:f>
              <c:numCache>
                <c:ptCount val="2"/>
                <c:pt idx="0">
                  <c:v>2.4547089156850306</c:v>
                </c:pt>
                <c:pt idx="1">
                  <c:v>26915.348039269167</c:v>
                </c:pt>
              </c:numCache>
            </c:numRef>
          </c:xVal>
          <c:yVal>
            <c:numRef>
              <c:f>COMPUTATION!$C$35:$C$36</c:f>
              <c:numCache>
                <c:ptCount val="2"/>
                <c:pt idx="0">
                  <c:v>1.79</c:v>
                </c:pt>
                <c:pt idx="1">
                  <c:v>18.78</c:v>
                </c:pt>
              </c:numCache>
            </c:numRef>
          </c:yVal>
          <c:smooth val="0"/>
        </c:ser>
        <c:axId val="7755966"/>
        <c:axId val="2694831"/>
      </c:scatterChart>
      <c:valAx>
        <c:axId val="775596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(t+</a:t>
                </a:r>
                <a:r>
                  <a:rPr lang="en-US" cap="none" sz="800" b="1" i="0" u="none" baseline="0"/>
                  <a:t>D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t)/</a:t>
                </a:r>
                <a:r>
                  <a:rPr lang="en-US" cap="none" sz="800" b="1" i="0" u="none" baseline="0"/>
                  <a:t>D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4831"/>
        <c:crosses val="autoZero"/>
        <c:crossBetween val="midCat"/>
        <c:dispUnits/>
      </c:valAx>
      <c:valAx>
        <c:axId val="2694831"/>
        <c:scaling>
          <c:orientation val="minMax"/>
        </c:scaling>
        <c:axPos val="l"/>
        <c:delete val="0"/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55966"/>
        <c:crossesAt val="1E-99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51</xdr:row>
      <xdr:rowOff>19050</xdr:rowOff>
    </xdr:to>
    <xdr:graphicFrame>
      <xdr:nvGraphicFramePr>
        <xdr:cNvPr id="1" name="Chart 63"/>
        <xdr:cNvGraphicFramePr/>
      </xdr:nvGraphicFramePr>
      <xdr:xfrm>
        <a:off x="5448300" y="0"/>
        <a:ext cx="0" cy="872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oneCellAnchor>
    <xdr:from>
      <xdr:col>0</xdr:col>
      <xdr:colOff>228600</xdr:colOff>
      <xdr:row>17</xdr:row>
      <xdr:rowOff>38100</xdr:rowOff>
    </xdr:from>
    <xdr:ext cx="5181600" cy="5019675"/>
    <xdr:graphicFrame>
      <xdr:nvGraphicFramePr>
        <xdr:cNvPr id="2" name="Chart 41"/>
        <xdr:cNvGraphicFramePr/>
      </xdr:nvGraphicFramePr>
      <xdr:xfrm>
        <a:off x="228600" y="3200400"/>
        <a:ext cx="5181600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  <xdr:twoCellAnchor>
    <xdr:from>
      <xdr:col>0</xdr:col>
      <xdr:colOff>9525</xdr:colOff>
      <xdr:row>49</xdr:row>
      <xdr:rowOff>47625</xdr:rowOff>
    </xdr:from>
    <xdr:to>
      <xdr:col>7</xdr:col>
      <xdr:colOff>0</xdr:colOff>
      <xdr:row>53</xdr:row>
      <xdr:rowOff>123825</xdr:rowOff>
    </xdr:to>
    <xdr:sp fLocksText="0">
      <xdr:nvSpPr>
        <xdr:cNvPr id="3" name="Text 61"/>
        <xdr:cNvSpPr txBox="1">
          <a:spLocks noChangeArrowheads="1"/>
        </xdr:cNvSpPr>
      </xdr:nvSpPr>
      <xdr:spPr>
        <a:xfrm>
          <a:off x="9525" y="8429625"/>
          <a:ext cx="5143500" cy="7239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Hypothetical recovery test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5</xdr:row>
      <xdr:rowOff>0</xdr:rowOff>
    </xdr:from>
    <xdr:to>
      <xdr:col>2</xdr:col>
      <xdr:colOff>390525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62025" y="104775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</xdr:row>
      <xdr:rowOff>0</xdr:rowOff>
    </xdr:from>
    <xdr:to>
      <xdr:col>3</xdr:col>
      <xdr:colOff>333375</xdr:colOff>
      <xdr:row>5</xdr:row>
      <xdr:rowOff>142875</xdr:rowOff>
    </xdr:to>
    <xdr:sp>
      <xdr:nvSpPr>
        <xdr:cNvPr id="2" name="Line 2"/>
        <xdr:cNvSpPr>
          <a:spLocks/>
        </xdr:cNvSpPr>
      </xdr:nvSpPr>
      <xdr:spPr>
        <a:xfrm>
          <a:off x="1695450" y="104775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5</xdr:row>
      <xdr:rowOff>0</xdr:rowOff>
    </xdr:from>
    <xdr:to>
      <xdr:col>4</xdr:col>
      <xdr:colOff>323850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276475" y="104775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_Pumping_Cooper-Jaco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UTATION"/>
      <sheetName val="DEFAULT PROPERTIES and SETTINGS"/>
      <sheetName val="OUTPUT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workbookViewId="0" topLeftCell="A30">
      <selection activeCell="B37" sqref="B37"/>
    </sheetView>
  </sheetViews>
  <sheetFormatPr defaultColWidth="9.140625" defaultRowHeight="12.75"/>
  <cols>
    <col min="1" max="1" width="17.421875" style="8" bestFit="1" customWidth="1"/>
    <col min="2" max="5" width="9.140625" style="8" customWidth="1"/>
    <col min="6" max="6" width="12.421875" style="8" bestFit="1" customWidth="1"/>
    <col min="7" max="20" width="9.140625" style="8" customWidth="1"/>
    <col min="21" max="21" width="38.140625" style="35" bestFit="1" customWidth="1"/>
    <col min="22" max="16384" width="9.140625" style="8" customWidth="1"/>
  </cols>
  <sheetData>
    <row r="1" spans="2:9" ht="12.75">
      <c r="B1" s="8" t="s">
        <v>82</v>
      </c>
      <c r="C1" s="8">
        <f>1/12</f>
        <v>0.08333333333333333</v>
      </c>
      <c r="D1" s="8" t="s">
        <v>67</v>
      </c>
      <c r="E1" s="8">
        <f>1/86400</f>
        <v>1.1574074074074073E-05</v>
      </c>
      <c r="H1" s="8" t="s">
        <v>97</v>
      </c>
      <c r="I1" s="34">
        <f>1440/7.48</f>
        <v>192.5133689839572</v>
      </c>
    </row>
    <row r="2" spans="2:19" ht="12.75">
      <c r="B2" s="8" t="s">
        <v>83</v>
      </c>
      <c r="C2" s="8">
        <v>1</v>
      </c>
      <c r="D2" s="8" t="s">
        <v>66</v>
      </c>
      <c r="E2" s="8">
        <f>1/1440</f>
        <v>0.0006944444444444445</v>
      </c>
      <c r="H2" s="8" t="s">
        <v>98</v>
      </c>
      <c r="I2" s="36">
        <v>1</v>
      </c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2:19" ht="12.75">
      <c r="B3" s="8" t="s">
        <v>84</v>
      </c>
      <c r="C3" s="8">
        <f>1/0.3048</f>
        <v>3.280839895013123</v>
      </c>
      <c r="D3" s="8" t="s">
        <v>65</v>
      </c>
      <c r="E3" s="8">
        <f>1/24</f>
        <v>0.041666666666666664</v>
      </c>
      <c r="H3" s="8" t="s">
        <v>99</v>
      </c>
      <c r="I3" s="38">
        <v>86400</v>
      </c>
      <c r="J3" s="39"/>
      <c r="K3" s="39"/>
      <c r="L3" s="39"/>
      <c r="M3" s="39"/>
      <c r="N3" s="39"/>
      <c r="O3" s="39"/>
      <c r="P3" s="39"/>
      <c r="Q3" s="39"/>
      <c r="R3" s="37"/>
      <c r="S3" s="37"/>
    </row>
    <row r="4" spans="2:9" ht="12.75">
      <c r="B4" s="8" t="s">
        <v>77</v>
      </c>
      <c r="C4" s="8">
        <f>C3/100</f>
        <v>0.03280839895013123</v>
      </c>
      <c r="D4" s="8" t="s">
        <v>68</v>
      </c>
      <c r="E4" s="8">
        <v>1</v>
      </c>
      <c r="H4" s="8" t="s">
        <v>100</v>
      </c>
      <c r="I4" s="34">
        <f>(39.4/12)^3</f>
        <v>35.39524537037036</v>
      </c>
    </row>
    <row r="5" spans="2:9" ht="12.75">
      <c r="B5" s="8" t="s">
        <v>78</v>
      </c>
      <c r="C5" s="8">
        <f>C4/10</f>
        <v>0.0032808398950131233</v>
      </c>
      <c r="H5" s="8" t="s">
        <v>101</v>
      </c>
      <c r="I5" s="34">
        <f>I4*86400</f>
        <v>3058149.1999999993</v>
      </c>
    </row>
    <row r="6" spans="2:9" ht="12.75">
      <c r="B6" s="8" t="s">
        <v>89</v>
      </c>
      <c r="C6" s="8">
        <v>2.31</v>
      </c>
      <c r="H6" s="8" t="s">
        <v>102</v>
      </c>
      <c r="I6" s="34">
        <f>I5/1000</f>
        <v>3058.1491999999994</v>
      </c>
    </row>
    <row r="7" spans="8:9" ht="12.75">
      <c r="H7" s="8" t="s">
        <v>103</v>
      </c>
      <c r="I7" s="34">
        <f>I6/60</f>
        <v>50.969153333333324</v>
      </c>
    </row>
    <row r="8" spans="2:9" ht="12.75">
      <c r="B8" s="7" t="s">
        <v>85</v>
      </c>
      <c r="H8" s="8" t="s">
        <v>104</v>
      </c>
      <c r="I8" s="34">
        <f>I6/1000</f>
        <v>3.0581491999999995</v>
      </c>
    </row>
    <row r="9" spans="2:4" ht="12.75">
      <c r="B9" s="8" t="s">
        <v>86</v>
      </c>
      <c r="C9" s="8">
        <f>VLOOKUP('DEFAULT PROPERTIES and SETTINGS'!$D$5,COMPUTATION!$D$1:$E$4,2,0)/VLOOKUP('DEFAULT PROPERTIES and SETTINGS'!$D$4,COMPUTATION!$B$1:$C$5,2,0)^2</f>
        <v>1</v>
      </c>
      <c r="D9" s="8" t="str">
        <f>CONCATENATE('DEFAULT PROPERTIES and SETTINGS'!$D$4,"2/",'DEFAULT PROPERTIES and SETTINGS'!$D$5)</f>
        <v>Feet2/Day</v>
      </c>
    </row>
    <row r="10" spans="2:4" ht="12.75">
      <c r="B10" s="8" t="s">
        <v>86</v>
      </c>
      <c r="C10" s="8">
        <f>VLOOKUP('DEFAULT PROPERTIES and SETTINGS'!$D$5,COMPUTATION!$D$1:$E$4,2,0)/VLOOKUP('DEFAULT PROPERTIES and SETTINGS'!$D$4,COMPUTATION!$B$1:$C$5,2,0)</f>
        <v>1</v>
      </c>
      <c r="D10" s="8" t="str">
        <f>CONCATENATE('DEFAULT PROPERTIES and SETTINGS'!$D$4,"/",'DEFAULT PROPERTIES and SETTINGS'!$D$5)</f>
        <v>Feet/Day</v>
      </c>
    </row>
    <row r="12" spans="1:3" ht="12.75">
      <c r="A12" s="8" t="str">
        <f>OUTPUT!A5</f>
        <v>Casing dia. (dc)</v>
      </c>
      <c r="B12" s="8">
        <f>OUTPUT!B5</f>
        <v>8</v>
      </c>
      <c r="C12" s="8" t="str">
        <f>OUTPUT!C5</f>
        <v>Inch</v>
      </c>
    </row>
    <row r="13" spans="1:3" ht="12.75">
      <c r="A13" s="8" t="str">
        <f>OUTPUT!A6</f>
        <v>Annulus dia. (dw)</v>
      </c>
      <c r="B13" s="8">
        <f>OUTPUT!B6</f>
        <v>8</v>
      </c>
      <c r="C13" s="8" t="str">
        <f>OUTPUT!C6</f>
        <v>Inch</v>
      </c>
    </row>
    <row r="14" spans="1:3" ht="12.75">
      <c r="A14" s="8" t="str">
        <f>OUTPUT!A7</f>
        <v>Screen Length (L)</v>
      </c>
      <c r="B14" s="8">
        <f>OUTPUT!B7</f>
        <v>800</v>
      </c>
      <c r="C14" s="8" t="str">
        <f>OUTPUT!C7</f>
        <v>Feet</v>
      </c>
    </row>
    <row r="16" ht="12.75">
      <c r="A16" s="8" t="str">
        <f>OUTPUT!A8</f>
        <v>Depths to:</v>
      </c>
    </row>
    <row r="17" spans="1:3" ht="12.75">
      <c r="A17" s="8" t="str">
        <f>OUTPUT!A9</f>
        <v>water level (DTW)</v>
      </c>
      <c r="B17" s="8">
        <f>OUTPUT!B9</f>
        <v>29</v>
      </c>
      <c r="C17" s="8" t="str">
        <f>OUTPUT!C9</f>
        <v>Feet</v>
      </c>
    </row>
    <row r="18" spans="1:3" ht="12.75">
      <c r="A18" s="8" t="str">
        <f>OUTPUT!A10</f>
        <v>Top of Aquifer </v>
      </c>
      <c r="B18" s="8">
        <f>OUTPUT!B10</f>
        <v>100</v>
      </c>
      <c r="C18" s="8" t="str">
        <f>OUTPUT!C10</f>
        <v>Feet</v>
      </c>
    </row>
    <row r="19" spans="1:3" ht="12.75">
      <c r="A19" s="8" t="str">
        <f>OUTPUT!A11</f>
        <v>Base of Aquifer </v>
      </c>
      <c r="B19" s="8">
        <f>OUTPUT!B11</f>
        <v>1100</v>
      </c>
      <c r="C19" s="8" t="str">
        <f>OUTPUT!C11</f>
        <v>Feet</v>
      </c>
    </row>
    <row r="20" ht="12.75">
      <c r="A20" s="8" t="str">
        <f>OUTPUT!A12</f>
        <v>Annular Fill:</v>
      </c>
    </row>
    <row r="21" spans="1:2" ht="12.75">
      <c r="A21" s="8" t="str">
        <f>OUTPUT!A13</f>
        <v>across  screen --</v>
      </c>
      <c r="B21" s="8" t="str">
        <f>OUTPUT!B13</f>
        <v>Open Hole</v>
      </c>
    </row>
    <row r="22" spans="1:2" ht="12.75">
      <c r="A22" s="8" t="str">
        <f>OUTPUT!A14</f>
        <v>above screen --</v>
      </c>
      <c r="B22" s="8" t="str">
        <f>OUTPUT!B14</f>
        <v>Cement</v>
      </c>
    </row>
    <row r="23" spans="1:2" ht="12.75">
      <c r="A23" s="8" t="str">
        <f>OUTPUT!A15</f>
        <v>Aquifer Material --</v>
      </c>
      <c r="B23" s="8" t="str">
        <f>OUTPUT!B15</f>
        <v>Medium-Grained Sandstone</v>
      </c>
    </row>
    <row r="25" spans="1:12" ht="12.75">
      <c r="A25" s="8" t="s">
        <v>105</v>
      </c>
      <c r="B25" s="2">
        <f>IF(B17&gt;B18,B18+B14-B17,B14)</f>
        <v>800</v>
      </c>
      <c r="C25" s="8" t="str">
        <f>C17</f>
        <v>Feet</v>
      </c>
      <c r="H25" s="37"/>
      <c r="I25" s="37"/>
      <c r="J25" s="37"/>
      <c r="K25" s="37"/>
      <c r="L25" s="37"/>
    </row>
    <row r="26" spans="1:12" ht="12.75">
      <c r="A26" s="8" t="s">
        <v>96</v>
      </c>
      <c r="B26" s="2">
        <f>IF(B18&gt;B17,B19-B18,B19-B17)</f>
        <v>1000</v>
      </c>
      <c r="C26" s="8" t="str">
        <f>C25</f>
        <v>Feet</v>
      </c>
      <c r="H26" s="37"/>
      <c r="I26" s="40"/>
      <c r="J26" s="37"/>
      <c r="K26" s="37"/>
      <c r="L26" s="37"/>
    </row>
    <row r="27" spans="1:12" ht="12.75">
      <c r="A27" s="8" t="str">
        <f>A26</f>
        <v>Aquifer thickness = </v>
      </c>
      <c r="B27" s="2">
        <f>B26*VLOOKUP(C25,$B$1:$C$6,2,0)</f>
        <v>1000</v>
      </c>
      <c r="C27" s="8" t="s">
        <v>111</v>
      </c>
      <c r="H27" s="37"/>
      <c r="I27" s="40"/>
      <c r="J27" s="37"/>
      <c r="K27" s="37"/>
      <c r="L27" s="37"/>
    </row>
    <row r="28" spans="1:12" ht="12.75">
      <c r="A28" s="8" t="str">
        <f>A26</f>
        <v>Aquifer thickness = </v>
      </c>
      <c r="B28" s="8">
        <f>B27/VLOOKUP(C28,$B$1:$C$6,2,0)</f>
        <v>1000</v>
      </c>
      <c r="C28" s="8" t="str">
        <f>'DEFAULT PROPERTIES and SETTINGS'!D4</f>
        <v>Feet</v>
      </c>
      <c r="D28" s="15">
        <f>10^(INT(LOG(B28))+1-'DEFAULT PROPERTIES and SETTINGS'!$D$2)</f>
        <v>100</v>
      </c>
      <c r="H28" s="37"/>
      <c r="I28" s="37"/>
      <c r="J28" s="37"/>
      <c r="K28" s="37"/>
      <c r="L28" s="37"/>
    </row>
    <row r="29" spans="1:12" ht="12.75">
      <c r="A29" s="8" t="str">
        <f>A28</f>
        <v>Aquifer thickness = </v>
      </c>
      <c r="B29" s="8">
        <f>D29*D28</f>
        <v>1000</v>
      </c>
      <c r="C29" s="8" t="str">
        <f>C28</f>
        <v>Feet</v>
      </c>
      <c r="D29" s="16">
        <f>INT(B28/D28+0.5)</f>
        <v>10</v>
      </c>
      <c r="H29" s="37"/>
      <c r="I29" s="37"/>
      <c r="J29" s="37"/>
      <c r="K29" s="37"/>
      <c r="L29" s="37"/>
    </row>
    <row r="30" spans="2:12" ht="15">
      <c r="B30" s="4"/>
      <c r="H30" s="29"/>
      <c r="I30" s="32"/>
      <c r="J30" s="29"/>
      <c r="K30" s="37"/>
      <c r="L30" s="37"/>
    </row>
    <row r="31" spans="8:12" ht="12.75">
      <c r="H31" s="30"/>
      <c r="I31" s="29"/>
      <c r="J31" s="29"/>
      <c r="K31" s="37"/>
      <c r="L31" s="37"/>
    </row>
    <row r="32" spans="1:12" ht="12.75">
      <c r="A32" s="8" t="s">
        <v>88</v>
      </c>
      <c r="B32" s="8">
        <f>B25/B26</f>
        <v>0.8</v>
      </c>
      <c r="H32" s="30"/>
      <c r="I32" s="29"/>
      <c r="J32" s="29"/>
      <c r="K32" s="37"/>
      <c r="L32" s="37"/>
    </row>
    <row r="33" spans="8:12" ht="12.75">
      <c r="H33" s="30"/>
      <c r="I33" s="29"/>
      <c r="J33" s="29"/>
      <c r="K33" s="37"/>
      <c r="L33" s="37"/>
    </row>
    <row r="34" spans="8:12" ht="12.75">
      <c r="H34" s="37"/>
      <c r="I34" s="37"/>
      <c r="J34" s="37"/>
      <c r="K34" s="37"/>
      <c r="L34" s="37"/>
    </row>
    <row r="35" spans="1:12" ht="12.75">
      <c r="A35" s="41" t="s">
        <v>15</v>
      </c>
      <c r="B35" s="104">
        <v>2.4547089156850306</v>
      </c>
      <c r="C35" s="41">
        <v>1.79</v>
      </c>
      <c r="H35" s="30"/>
      <c r="I35" s="31"/>
      <c r="J35" s="29"/>
      <c r="K35" s="37"/>
      <c r="L35" s="37"/>
    </row>
    <row r="36" spans="2:12" ht="12.75">
      <c r="B36" s="104">
        <v>26915.348039269167</v>
      </c>
      <c r="C36" s="41">
        <v>18.78</v>
      </c>
      <c r="H36" s="30"/>
      <c r="I36" s="31"/>
      <c r="J36" s="29"/>
      <c r="K36" s="37"/>
      <c r="L36" s="37"/>
    </row>
    <row r="37" spans="8:12" ht="12.75">
      <c r="H37" s="30"/>
      <c r="I37" s="37"/>
      <c r="J37" s="29"/>
      <c r="K37" s="37"/>
      <c r="L37" s="37"/>
    </row>
    <row r="38" spans="1:9" ht="12.75">
      <c r="A38" s="8" t="s">
        <v>92</v>
      </c>
      <c r="B38" s="10">
        <f>OUTPUT!B16</f>
        <v>600</v>
      </c>
      <c r="C38" s="10" t="str">
        <f>OUTPUT!C16</f>
        <v>GPM</v>
      </c>
      <c r="I38" s="16"/>
    </row>
    <row r="39" spans="1:3" ht="14.25">
      <c r="A39" s="8" t="s">
        <v>92</v>
      </c>
      <c r="B39" s="8">
        <f>B38*VLOOKUP(C38,COMPUTATION!$H$1:$I$8,2,0)</f>
        <v>115508.02139037433</v>
      </c>
      <c r="C39" s="8" t="s">
        <v>93</v>
      </c>
    </row>
    <row r="40" spans="2:3" ht="12.75">
      <c r="B40" s="7"/>
      <c r="C40" s="4"/>
    </row>
    <row r="41" spans="1:3" ht="12.75">
      <c r="A41" s="8" t="s">
        <v>16</v>
      </c>
      <c r="B41" s="8">
        <f>B12*0.5*VLOOKUP(C12,$B$1:$C$5,2,0)</f>
        <v>0.3333333333333333</v>
      </c>
      <c r="C41" s="8" t="s">
        <v>17</v>
      </c>
    </row>
    <row r="42" spans="1:3" ht="12.75">
      <c r="A42" s="8" t="s">
        <v>18</v>
      </c>
      <c r="B42" s="8">
        <f>B13*0.5*VLOOKUP(C13,$B$1:$C$5,2,0)</f>
        <v>0.3333333333333333</v>
      </c>
      <c r="C42" s="8" t="s">
        <v>17</v>
      </c>
    </row>
    <row r="44" spans="1:4" ht="15.75">
      <c r="A44" s="3" t="s">
        <v>20</v>
      </c>
      <c r="B44" s="2">
        <f>(C35-C36)/LOG(B35/B36)</f>
        <v>4.205445544554456</v>
      </c>
      <c r="C44" s="2" t="str">
        <f>DATA!M7</f>
        <v>Feet</v>
      </c>
      <c r="D44" s="2" t="s">
        <v>154</v>
      </c>
    </row>
    <row r="45" spans="1:3" ht="15.75">
      <c r="A45" s="3" t="s">
        <v>20</v>
      </c>
      <c r="B45" s="2">
        <f>B44*VLOOKUP(C44,$B$1:$C$6,2,0)</f>
        <v>4.205445544554456</v>
      </c>
      <c r="C45" s="2" t="s">
        <v>94</v>
      </c>
    </row>
    <row r="47" spans="1:4" ht="12.75">
      <c r="A47" s="3" t="s">
        <v>106</v>
      </c>
      <c r="B47" s="33">
        <f>2.3*B39/4/PI()/B45</f>
        <v>5027.106696001369</v>
      </c>
      <c r="C47" s="2" t="s">
        <v>107</v>
      </c>
      <c r="D47" s="15"/>
    </row>
    <row r="48" spans="2:4" ht="12.75">
      <c r="B48" s="8">
        <f>B47*$C$9</f>
        <v>5027.106696001369</v>
      </c>
      <c r="C48" s="8" t="str">
        <f>D9</f>
        <v>Feet2/Day</v>
      </c>
      <c r="D48" s="15">
        <f>10^(INT(LOG(B48))+1-'DEFAULT PROPERTIES and SETTINGS'!$D$2)</f>
        <v>100</v>
      </c>
    </row>
    <row r="49" spans="2:4" ht="12.75">
      <c r="B49" s="8">
        <f>D49*D48</f>
        <v>5000</v>
      </c>
      <c r="C49" s="8" t="str">
        <f>C48</f>
        <v>Feet2/Day</v>
      </c>
      <c r="D49" s="16">
        <f>INT(B48/D48+0.5)</f>
        <v>50</v>
      </c>
    </row>
    <row r="50" spans="1:2" ht="12.75">
      <c r="A50" s="3"/>
      <c r="B50" s="2"/>
    </row>
    <row r="51" spans="1:6" ht="12.75">
      <c r="A51" s="3" t="s">
        <v>19</v>
      </c>
      <c r="B51" s="8">
        <f>B47/B27</f>
        <v>5.027106696001368</v>
      </c>
      <c r="C51" s="8" t="s">
        <v>22</v>
      </c>
      <c r="D51" s="15"/>
      <c r="F51" s="2"/>
    </row>
    <row r="52" spans="2:4" ht="12.75">
      <c r="B52" s="8">
        <f>B51*$C$10</f>
        <v>5.027106696001368</v>
      </c>
      <c r="C52" s="8" t="str">
        <f>$D$10</f>
        <v>Feet/Day</v>
      </c>
      <c r="D52" s="15">
        <f>10^(INT(LOG(B52))+1-'DEFAULT PROPERTIES and SETTINGS'!$D$2)</f>
        <v>0.1</v>
      </c>
    </row>
    <row r="53" spans="1:4" ht="12.75">
      <c r="A53" s="3" t="s">
        <v>19</v>
      </c>
      <c r="B53" s="8">
        <f>D53*D52</f>
        <v>5</v>
      </c>
      <c r="C53" s="8" t="str">
        <f>C52</f>
        <v>Feet/Day</v>
      </c>
      <c r="D53" s="16">
        <f>INT(B52/D52+0.5)</f>
        <v>50</v>
      </c>
    </row>
    <row r="59" spans="1:8" ht="13.5" thickBot="1">
      <c r="A59" s="89" t="s">
        <v>115</v>
      </c>
      <c r="B59" s="89"/>
      <c r="C59" s="90"/>
      <c r="D59" s="91"/>
      <c r="E59" s="89"/>
      <c r="F59" s="89"/>
      <c r="G59" s="92"/>
      <c r="H59" s="89"/>
    </row>
    <row r="60" spans="1:4" ht="12.75">
      <c r="A60" s="18" t="str">
        <f>VLOOKUP(1,A63:B74,2,FALSE)</f>
        <v>Input is consistent.  </v>
      </c>
      <c r="C60" s="15"/>
      <c r="D60" s="16"/>
    </row>
    <row r="61" spans="3:4" ht="12.75">
      <c r="C61" s="16"/>
      <c r="D61" s="16"/>
    </row>
    <row r="62" spans="1:2" ht="12.75">
      <c r="A62" s="8" t="s">
        <v>50</v>
      </c>
      <c r="B62" s="8" t="s">
        <v>51</v>
      </c>
    </row>
    <row r="63" spans="1:2" ht="12.75">
      <c r="A63" s="8">
        <f>IF(B17&gt;B19,1,0)</f>
        <v>0</v>
      </c>
      <c r="B63" s="14" t="str">
        <f>CONCATENATE("Water level is below ",A19)</f>
        <v>Water level is below Base of Aquifer </v>
      </c>
    </row>
    <row r="64" spans="1:2" ht="12.75">
      <c r="A64" s="8">
        <f>IF(B41&gt;B42,A63+1,A63)</f>
        <v>0</v>
      </c>
      <c r="B64" s="14" t="s">
        <v>21</v>
      </c>
    </row>
    <row r="65" spans="1:2" ht="12.75">
      <c r="A65" s="8">
        <f>IF(B18+B14&gt;B19,A64+1,A64)</f>
        <v>0</v>
      </c>
      <c r="B65" s="14" t="str">
        <f>CONCATENATE(A18," is deeper than ",A19)</f>
        <v>Top of Aquifer  is deeper than Base of Aquifer </v>
      </c>
    </row>
    <row r="66" spans="1:6" ht="12.75">
      <c r="A66" s="8">
        <f>IF(B25&lt;F66,A65+1,A65)</f>
        <v>0</v>
      </c>
      <c r="B66" s="14" t="str">
        <f>CONCATENATE("Screen length is less than ",F66," ",COMPUTATION!C14)</f>
        <v>Screen length is less than 1 Feet</v>
      </c>
      <c r="F66" s="8">
        <v>1</v>
      </c>
    </row>
    <row r="67" spans="1:2" ht="12.75">
      <c r="A67" s="8">
        <f>IF(COMPUTATION!B44&lt;0,A66+1,A66)</f>
        <v>0</v>
      </c>
      <c r="B67" s="42" t="s">
        <v>23</v>
      </c>
    </row>
    <row r="68" spans="1:8" ht="12.75">
      <c r="A68" s="8">
        <f>IF(B53&lt;F68,A67+1,A67)</f>
        <v>0</v>
      </c>
      <c r="B68" s="14" t="str">
        <f>CONCATENATE("K= ",$B$53," is less than extreme minimum of ",H68," for ",$B$23)</f>
        <v>K= 5 is less than extreme minimum of 0.001 for Medium-Grained Sandstone</v>
      </c>
      <c r="F68" s="34">
        <f>VLOOKUP($B$23,'DEFAULT PROPERTIES and SETTINGS'!$D$11:$F$45,2,0)*$C$10</f>
        <v>0.001</v>
      </c>
      <c r="G68" s="29">
        <f>INT(LOG(F68))</f>
        <v>-3</v>
      </c>
      <c r="H68" s="29">
        <f>INT(F68/10^(G68-'DEFAULT PROPERTIES and SETTINGS'!$D$2)+0.5)*10^(G68-'DEFAULT PROPERTIES and SETTINGS'!$D$2)</f>
        <v>0.001</v>
      </c>
    </row>
    <row r="69" spans="1:8" ht="12.75">
      <c r="A69" s="8">
        <f>IF(B53&gt;F69,A68+1,A68)</f>
        <v>0</v>
      </c>
      <c r="B69" s="14" t="str">
        <f>CONCATENATE("K= ",$B$53," is greater than extreme maximum of ",H69," for ",$B$23)</f>
        <v>K= 5 is greater than extreme maximum of 80 for Medium-Grained Sandstone</v>
      </c>
      <c r="F69" s="34">
        <f>VLOOKUP($B$23,'DEFAULT PROPERTIES and SETTINGS'!$D$11:$H$45,5,0)*$C$10</f>
        <v>80</v>
      </c>
      <c r="G69" s="29">
        <f>INT(LOG(F69))</f>
        <v>1</v>
      </c>
      <c r="H69" s="29">
        <f>INT(F69/10^(G69-'DEFAULT PROPERTIES and SETTINGS'!$D$2)+0.5)*10^(G69-'DEFAULT PROPERTIES and SETTINGS'!$D$2)</f>
        <v>80</v>
      </c>
    </row>
    <row r="70" spans="1:2" ht="12.75">
      <c r="A70" s="8">
        <f>A69+1</f>
        <v>1</v>
      </c>
      <c r="B70" s="17" t="s">
        <v>24</v>
      </c>
    </row>
    <row r="72" ht="12.75">
      <c r="B72" s="17" t="s">
        <v>25</v>
      </c>
    </row>
    <row r="77" spans="1:9" ht="13.5" thickBot="1">
      <c r="A77" s="89" t="s">
        <v>116</v>
      </c>
      <c r="B77" s="89"/>
      <c r="C77" s="90"/>
      <c r="D77" s="91"/>
      <c r="E77" s="89"/>
      <c r="F77" s="89"/>
      <c r="G77" s="92"/>
      <c r="H77" s="89"/>
      <c r="I77"/>
    </row>
    <row r="78" spans="1:9" ht="12.75">
      <c r="A78" s="18">
        <f>VLOOKUP(1,A81:B92,2,FALSE)</f>
      </c>
      <c r="B78"/>
      <c r="C78" s="93"/>
      <c r="D78" s="94"/>
      <c r="E78"/>
      <c r="F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 s="8" t="s">
        <v>50</v>
      </c>
      <c r="B80" s="8" t="s">
        <v>51</v>
      </c>
      <c r="C80"/>
      <c r="D80"/>
      <c r="E80"/>
      <c r="F80"/>
      <c r="H80"/>
      <c r="I80"/>
    </row>
    <row r="81" spans="1:9" ht="12.75">
      <c r="A81" s="8">
        <v>0</v>
      </c>
      <c r="B81" s="95"/>
      <c r="C81"/>
      <c r="D81"/>
      <c r="E81"/>
      <c r="F81"/>
      <c r="H81"/>
      <c r="I81"/>
    </row>
    <row r="82" spans="1:9" ht="12.75">
      <c r="A82" s="8">
        <f>IF($B$52&lt;F82,A81+1,A81)</f>
        <v>0</v>
      </c>
      <c r="B82" s="14" t="str">
        <f>CONCATENATE("K= ",$B$53," is less than likely minimum of ",H82," for ",$B$23)</f>
        <v>K= 5 is less than likely minimum of 1 for Medium-Grained Sandstone</v>
      </c>
      <c r="C82"/>
      <c r="D82"/>
      <c r="E82"/>
      <c r="F82" s="34">
        <f>VLOOKUP($B$23,'DEFAULT PROPERTIES and SETTINGS'!$D$11:$H$45,3,0)*$C$10</f>
        <v>1</v>
      </c>
      <c r="G82" s="29">
        <f>INT(LOG(F82))</f>
        <v>0</v>
      </c>
      <c r="H82" s="29">
        <f>INT(F82/10^(G82-'DEFAULT PROPERTIES and SETTINGS'!$D$2)+0.5)*10^(G82-'DEFAULT PROPERTIES and SETTINGS'!$D$2)</f>
        <v>1</v>
      </c>
      <c r="I82"/>
    </row>
    <row r="83" spans="1:9" ht="12.75">
      <c r="A83" s="8">
        <f>IF($B$52&gt;F83,A82+1,A82)</f>
        <v>0</v>
      </c>
      <c r="B83" s="14" t="str">
        <f>CONCATENATE("K= ",$B$53," is greater than likely maximum of ",H83," for ",$B$23)</f>
        <v>K= 5 is greater than likely maximum of 10 for Medium-Grained Sandstone</v>
      </c>
      <c r="C83"/>
      <c r="D83"/>
      <c r="E83"/>
      <c r="F83" s="34">
        <f>VLOOKUP($B$23,'DEFAULT PROPERTIES and SETTINGS'!$D$11:$H$45,4,0)*$C$10</f>
        <v>10</v>
      </c>
      <c r="G83" s="29">
        <f>INT(LOG(F83))</f>
        <v>1</v>
      </c>
      <c r="H83" s="29">
        <f>INT(F83/10^(G83-'DEFAULT PROPERTIES and SETTINGS'!$D$2)+0.5)*10^(G83-'DEFAULT PROPERTIES and SETTINGS'!$D$2)</f>
        <v>10</v>
      </c>
      <c r="I83"/>
    </row>
    <row r="84" spans="1:9" ht="12.75">
      <c r="A84" s="8">
        <f>A83+1</f>
        <v>1</v>
      </c>
      <c r="B84" s="96" t="s">
        <v>75</v>
      </c>
      <c r="C84"/>
      <c r="D84"/>
      <c r="E84"/>
      <c r="F84"/>
      <c r="H84"/>
      <c r="I84"/>
    </row>
    <row r="85" spans="1:9" ht="12.75">
      <c r="A85"/>
      <c r="B85"/>
      <c r="C85"/>
      <c r="D85"/>
      <c r="E85"/>
      <c r="F85"/>
      <c r="G85"/>
      <c r="H85"/>
      <c r="I8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D3" sqref="D3"/>
    </sheetView>
  </sheetViews>
  <sheetFormatPr defaultColWidth="9.140625" defaultRowHeight="12.75"/>
  <cols>
    <col min="1" max="1" width="12.421875" style="0" bestFit="1" customWidth="1"/>
    <col min="3" max="3" width="5.57421875" style="0" customWidth="1"/>
    <col min="4" max="4" width="38.140625" style="0" bestFit="1" customWidth="1"/>
    <col min="11" max="12" width="9.140625" style="0" hidden="1" customWidth="1"/>
  </cols>
  <sheetData>
    <row r="1" spans="3:12" ht="12.75">
      <c r="C1" s="1"/>
      <c r="D1" s="26"/>
      <c r="K1" t="str">
        <f>COMPUTATION!B1</f>
        <v>Inch</v>
      </c>
      <c r="L1" t="str">
        <f>COMPUTATION!D1</f>
        <v>Second</v>
      </c>
    </row>
    <row r="2" spans="3:12" ht="12.75">
      <c r="C2" s="1" t="s">
        <v>79</v>
      </c>
      <c r="D2" s="26">
        <v>2</v>
      </c>
      <c r="K2" t="str">
        <f>COMPUTATION!B2</f>
        <v>Feet</v>
      </c>
      <c r="L2" t="str">
        <f>COMPUTATION!D2</f>
        <v>Minute</v>
      </c>
    </row>
    <row r="3" spans="3:12" ht="12.75">
      <c r="C3" s="1"/>
      <c r="D3" s="26"/>
      <c r="K3" t="str">
        <f>COMPUTATION!B3</f>
        <v>Meter</v>
      </c>
      <c r="L3" t="str">
        <f>COMPUTATION!D3</f>
        <v>Hour</v>
      </c>
    </row>
    <row r="4" spans="3:12" ht="12.75">
      <c r="C4" s="1" t="s">
        <v>80</v>
      </c>
      <c r="D4" s="9" t="s">
        <v>83</v>
      </c>
      <c r="K4" t="str">
        <f>COMPUTATION!B4</f>
        <v>cm</v>
      </c>
      <c r="L4" t="str">
        <f>COMPUTATION!D4</f>
        <v>Day</v>
      </c>
    </row>
    <row r="5" spans="3:11" ht="12.75">
      <c r="C5" s="1" t="s">
        <v>81</v>
      </c>
      <c r="D5" s="9" t="s">
        <v>68</v>
      </c>
      <c r="K5" t="str">
        <f>COMPUTATION!B5</f>
        <v>mm</v>
      </c>
    </row>
    <row r="6" spans="3:4" ht="12.75">
      <c r="C6" s="1"/>
      <c r="D6" s="9"/>
    </row>
    <row r="7" spans="3:4" ht="12.75">
      <c r="C7" s="1" t="s">
        <v>87</v>
      </c>
      <c r="D7" s="9">
        <v>100</v>
      </c>
    </row>
    <row r="8" spans="5:10" ht="12.75">
      <c r="E8" s="12" t="s">
        <v>49</v>
      </c>
      <c r="J8" s="12"/>
    </row>
    <row r="9" spans="4:10" ht="12.75">
      <c r="D9" s="13"/>
      <c r="E9" t="s">
        <v>151</v>
      </c>
      <c r="F9" t="s">
        <v>114</v>
      </c>
      <c r="G9" t="s">
        <v>114</v>
      </c>
      <c r="H9" t="s">
        <v>151</v>
      </c>
      <c r="J9" s="12"/>
    </row>
    <row r="10" spans="1:10" ht="13.5" thickBot="1">
      <c r="A10" s="21" t="s">
        <v>54</v>
      </c>
      <c r="B10" s="21" t="s">
        <v>55</v>
      </c>
      <c r="D10" s="22" t="s">
        <v>52</v>
      </c>
      <c r="E10" s="21" t="s">
        <v>28</v>
      </c>
      <c r="F10" s="21" t="s">
        <v>28</v>
      </c>
      <c r="G10" s="21" t="s">
        <v>29</v>
      </c>
      <c r="H10" s="21" t="s">
        <v>29</v>
      </c>
      <c r="I10" s="21" t="s">
        <v>117</v>
      </c>
      <c r="J10" s="99" t="s">
        <v>118</v>
      </c>
    </row>
    <row r="11" spans="1:10" ht="13.5" thickTop="1">
      <c r="A11" s="13" t="s">
        <v>30</v>
      </c>
      <c r="B11" s="1" t="s">
        <v>53</v>
      </c>
      <c r="D11" s="13" t="s">
        <v>30</v>
      </c>
      <c r="E11" s="24">
        <v>90</v>
      </c>
      <c r="F11" s="24">
        <v>300</v>
      </c>
      <c r="G11" s="24">
        <v>3000</v>
      </c>
      <c r="H11" s="24">
        <v>3000</v>
      </c>
      <c r="I11" s="24" t="s">
        <v>119</v>
      </c>
      <c r="J11" s="100" t="s">
        <v>120</v>
      </c>
    </row>
    <row r="12" spans="1:10" ht="12.75">
      <c r="A12" s="13" t="s">
        <v>31</v>
      </c>
      <c r="B12" t="s">
        <v>56</v>
      </c>
      <c r="D12" s="13" t="s">
        <v>121</v>
      </c>
      <c r="E12" s="24">
        <v>1</v>
      </c>
      <c r="F12" s="24">
        <v>30</v>
      </c>
      <c r="G12" s="24">
        <v>300</v>
      </c>
      <c r="H12" s="24">
        <v>300</v>
      </c>
      <c r="I12" s="24" t="s">
        <v>119</v>
      </c>
      <c r="J12" s="12">
        <v>1</v>
      </c>
    </row>
    <row r="13" spans="1:10" ht="12.75">
      <c r="A13" s="13" t="s">
        <v>32</v>
      </c>
      <c r="B13" t="s">
        <v>57</v>
      </c>
      <c r="D13" s="13" t="s">
        <v>31</v>
      </c>
      <c r="E13" s="24">
        <v>50</v>
      </c>
      <c r="F13" s="24">
        <v>70</v>
      </c>
      <c r="G13" s="24">
        <v>300</v>
      </c>
      <c r="H13" s="24">
        <v>300</v>
      </c>
      <c r="I13" s="24" t="s">
        <v>119</v>
      </c>
      <c r="J13" s="100">
        <v>1</v>
      </c>
    </row>
    <row r="14" spans="1:10" ht="12.75">
      <c r="A14" s="13" t="s">
        <v>33</v>
      </c>
      <c r="B14" t="s">
        <v>58</v>
      </c>
      <c r="D14" s="13" t="s">
        <v>32</v>
      </c>
      <c r="E14" s="24">
        <v>1</v>
      </c>
      <c r="F14" s="24">
        <v>20</v>
      </c>
      <c r="G14" s="24">
        <v>70</v>
      </c>
      <c r="H14" s="24">
        <v>200</v>
      </c>
      <c r="I14" s="24" t="s">
        <v>119</v>
      </c>
      <c r="J14" s="100" t="s">
        <v>120</v>
      </c>
    </row>
    <row r="15" spans="1:10" ht="12.75">
      <c r="A15" s="13" t="s">
        <v>58</v>
      </c>
      <c r="D15" s="13" t="s">
        <v>33</v>
      </c>
      <c r="E15" s="24">
        <v>0.05</v>
      </c>
      <c r="F15" s="24">
        <v>3</v>
      </c>
      <c r="G15" s="24">
        <v>20</v>
      </c>
      <c r="H15" s="24">
        <v>20</v>
      </c>
      <c r="I15" s="24" t="s">
        <v>119</v>
      </c>
      <c r="J15" s="100" t="s">
        <v>120</v>
      </c>
    </row>
    <row r="16" spans="4:10" ht="12.75">
      <c r="D16" s="13" t="s">
        <v>122</v>
      </c>
      <c r="E16" s="24">
        <v>2</v>
      </c>
      <c r="F16" s="24">
        <v>30</v>
      </c>
      <c r="G16" s="24">
        <v>200</v>
      </c>
      <c r="H16" s="24">
        <v>800</v>
      </c>
      <c r="I16" s="24" t="s">
        <v>119</v>
      </c>
      <c r="J16" s="12">
        <v>2</v>
      </c>
    </row>
    <row r="17" spans="4:10" ht="12.75">
      <c r="D17" s="13" t="s">
        <v>123</v>
      </c>
      <c r="E17" s="24">
        <v>0.01</v>
      </c>
      <c r="F17" s="24">
        <v>1</v>
      </c>
      <c r="G17" s="24">
        <v>100</v>
      </c>
      <c r="H17" s="24">
        <v>300</v>
      </c>
      <c r="I17" s="24" t="s">
        <v>119</v>
      </c>
      <c r="J17" s="12">
        <v>3</v>
      </c>
    </row>
    <row r="18" spans="4:10" ht="12.75">
      <c r="D18" s="13" t="s">
        <v>124</v>
      </c>
      <c r="E18" s="24">
        <v>0.01</v>
      </c>
      <c r="F18" s="24">
        <v>0.1</v>
      </c>
      <c r="G18" s="24">
        <v>30</v>
      </c>
      <c r="H18" s="24">
        <v>50</v>
      </c>
      <c r="I18" s="24" t="s">
        <v>119</v>
      </c>
      <c r="J18" s="12">
        <v>4</v>
      </c>
    </row>
    <row r="19" spans="4:10" ht="12.75">
      <c r="D19" s="13" t="s">
        <v>34</v>
      </c>
      <c r="E19" s="24">
        <v>0.0003</v>
      </c>
      <c r="F19" s="24">
        <v>0.001</v>
      </c>
      <c r="G19" s="24">
        <v>0.1</v>
      </c>
      <c r="H19" s="24">
        <v>6</v>
      </c>
      <c r="I19" s="24" t="s">
        <v>119</v>
      </c>
      <c r="J19" s="12">
        <v>5</v>
      </c>
    </row>
    <row r="20" spans="4:10" ht="12.75">
      <c r="D20" s="13" t="s">
        <v>35</v>
      </c>
      <c r="E20" s="24">
        <v>3E-07</v>
      </c>
      <c r="F20" s="24">
        <v>0.003</v>
      </c>
      <c r="G20" s="24">
        <v>0.3</v>
      </c>
      <c r="H20" s="24">
        <v>0.6</v>
      </c>
      <c r="I20" s="24" t="s">
        <v>119</v>
      </c>
      <c r="J20" s="100" t="s">
        <v>120</v>
      </c>
    </row>
    <row r="21" spans="4:10" ht="12.75">
      <c r="D21" s="13" t="s">
        <v>125</v>
      </c>
      <c r="E21" s="24">
        <v>0.01</v>
      </c>
      <c r="F21" s="24">
        <v>0.01</v>
      </c>
      <c r="G21" s="24">
        <v>1</v>
      </c>
      <c r="H21" s="24">
        <v>1</v>
      </c>
      <c r="I21" s="24" t="s">
        <v>119</v>
      </c>
      <c r="J21" s="12">
        <v>1</v>
      </c>
    </row>
    <row r="22" spans="4:10" ht="12.75">
      <c r="D22" s="13" t="s">
        <v>36</v>
      </c>
      <c r="E22" s="24">
        <v>1E-06</v>
      </c>
      <c r="F22" s="24">
        <v>1E-05</v>
      </c>
      <c r="G22" s="24">
        <v>0.0001</v>
      </c>
      <c r="H22" s="24">
        <v>0.001</v>
      </c>
      <c r="I22" s="24" t="s">
        <v>119</v>
      </c>
      <c r="J22" s="12" t="s">
        <v>126</v>
      </c>
    </row>
    <row r="23" spans="4:10" ht="12.75">
      <c r="D23" s="13" t="s">
        <v>37</v>
      </c>
      <c r="E23" s="24">
        <v>2E-07</v>
      </c>
      <c r="F23" s="24">
        <v>2E-07</v>
      </c>
      <c r="G23" s="24">
        <v>0.0006</v>
      </c>
      <c r="H23" s="24">
        <v>0.0006</v>
      </c>
      <c r="I23" s="24" t="s">
        <v>127</v>
      </c>
      <c r="J23" s="12">
        <v>5</v>
      </c>
    </row>
    <row r="24" spans="4:10" ht="12.75">
      <c r="D24" s="13" t="s">
        <v>38</v>
      </c>
      <c r="E24" s="24">
        <v>0.3</v>
      </c>
      <c r="F24" s="24">
        <v>10</v>
      </c>
      <c r="G24" s="24">
        <v>1000</v>
      </c>
      <c r="H24" s="24">
        <v>10000</v>
      </c>
      <c r="I24" s="24" t="s">
        <v>127</v>
      </c>
      <c r="J24" s="12" t="s">
        <v>150</v>
      </c>
    </row>
    <row r="25" spans="4:10" ht="12.75">
      <c r="D25" s="13" t="s">
        <v>39</v>
      </c>
      <c r="E25" s="24">
        <v>0.3</v>
      </c>
      <c r="F25" s="24">
        <v>10</v>
      </c>
      <c r="G25" s="24">
        <v>1000</v>
      </c>
      <c r="H25" s="24">
        <v>6000</v>
      </c>
      <c r="I25" s="24" t="s">
        <v>127</v>
      </c>
      <c r="J25" s="12">
        <v>5</v>
      </c>
    </row>
    <row r="26" spans="4:10" ht="12.75">
      <c r="D26" s="13" t="s">
        <v>40</v>
      </c>
      <c r="E26" s="24">
        <v>0.0003</v>
      </c>
      <c r="F26" s="24">
        <v>0.004</v>
      </c>
      <c r="G26" s="24">
        <v>0.1</v>
      </c>
      <c r="H26" s="24">
        <v>2</v>
      </c>
      <c r="I26" s="24" t="s">
        <v>127</v>
      </c>
      <c r="J26" s="12">
        <v>5</v>
      </c>
    </row>
    <row r="27" spans="4:10" ht="12.75">
      <c r="D27" s="13" t="s">
        <v>128</v>
      </c>
      <c r="E27" s="24">
        <v>0.0001</v>
      </c>
      <c r="F27" s="24">
        <v>0.001</v>
      </c>
      <c r="G27" s="24">
        <v>1</v>
      </c>
      <c r="H27" s="24">
        <v>6</v>
      </c>
      <c r="I27" s="24" t="s">
        <v>129</v>
      </c>
      <c r="J27" s="12" t="s">
        <v>130</v>
      </c>
    </row>
    <row r="28" spans="4:10" ht="12.75">
      <c r="D28" s="13" t="s">
        <v>131</v>
      </c>
      <c r="E28" s="24">
        <v>0.001</v>
      </c>
      <c r="F28" s="24">
        <v>1</v>
      </c>
      <c r="G28" s="24">
        <v>10</v>
      </c>
      <c r="H28" s="24">
        <v>80</v>
      </c>
      <c r="I28" s="24" t="s">
        <v>129</v>
      </c>
      <c r="J28" s="12" t="s">
        <v>132</v>
      </c>
    </row>
    <row r="29" spans="4:10" ht="12.75">
      <c r="D29" s="13" t="s">
        <v>41</v>
      </c>
      <c r="E29" s="24">
        <v>1E-06</v>
      </c>
      <c r="F29" s="24">
        <v>1E-05</v>
      </c>
      <c r="G29" s="24">
        <v>0.005</v>
      </c>
      <c r="H29" s="24">
        <v>0.04</v>
      </c>
      <c r="I29" s="24" t="s">
        <v>129</v>
      </c>
      <c r="J29" s="12">
        <v>6</v>
      </c>
    </row>
    <row r="30" spans="4:10" ht="12.75">
      <c r="D30" s="13" t="s">
        <v>133</v>
      </c>
      <c r="E30" s="24">
        <v>3E-09</v>
      </c>
      <c r="F30" s="24">
        <v>1E-06</v>
      </c>
      <c r="G30" s="24">
        <v>1E-05</v>
      </c>
      <c r="H30" s="24">
        <v>3E-05</v>
      </c>
      <c r="I30" s="24" t="s">
        <v>129</v>
      </c>
      <c r="J30" s="12" t="s">
        <v>152</v>
      </c>
    </row>
    <row r="31" spans="4:10" ht="12.75">
      <c r="D31" s="13" t="s">
        <v>42</v>
      </c>
      <c r="E31" s="24">
        <v>1E-07</v>
      </c>
      <c r="F31" s="24">
        <v>1E-07</v>
      </c>
      <c r="G31" s="24">
        <v>0.006</v>
      </c>
      <c r="H31" s="24">
        <v>0.006</v>
      </c>
      <c r="I31" s="24" t="s">
        <v>129</v>
      </c>
      <c r="J31" s="12">
        <v>5</v>
      </c>
    </row>
    <row r="32" spans="4:10" ht="12.75">
      <c r="D32" s="13" t="s">
        <v>43</v>
      </c>
      <c r="E32" s="24">
        <v>1E-08</v>
      </c>
      <c r="F32" s="24">
        <v>1E-07</v>
      </c>
      <c r="G32" s="24">
        <v>0.0001</v>
      </c>
      <c r="H32" s="24">
        <v>1</v>
      </c>
      <c r="I32" s="24" t="s">
        <v>134</v>
      </c>
      <c r="J32" s="12">
        <v>7</v>
      </c>
    </row>
    <row r="33" spans="4:10" ht="12.75">
      <c r="D33" s="13" t="s">
        <v>44</v>
      </c>
      <c r="E33" s="24">
        <v>0.1</v>
      </c>
      <c r="F33" s="24">
        <v>1</v>
      </c>
      <c r="G33" s="24">
        <v>100</v>
      </c>
      <c r="H33" s="24">
        <v>6000</v>
      </c>
      <c r="I33" s="24" t="s">
        <v>134</v>
      </c>
      <c r="J33" s="12">
        <v>5</v>
      </c>
    </row>
    <row r="34" spans="4:10" ht="12.75">
      <c r="D34" s="13" t="s">
        <v>45</v>
      </c>
      <c r="E34" s="24">
        <v>0.001</v>
      </c>
      <c r="F34" s="24">
        <v>0.05</v>
      </c>
      <c r="G34" s="24">
        <v>10</v>
      </c>
      <c r="H34" s="24">
        <v>100</v>
      </c>
      <c r="I34" s="24" t="s">
        <v>134</v>
      </c>
      <c r="J34" s="12">
        <v>1</v>
      </c>
    </row>
    <row r="35" spans="4:10" ht="12.75">
      <c r="D35" s="13" t="s">
        <v>46</v>
      </c>
      <c r="E35" s="24">
        <v>0.1</v>
      </c>
      <c r="F35" s="24">
        <v>1</v>
      </c>
      <c r="G35" s="24">
        <v>10</v>
      </c>
      <c r="H35" s="24">
        <v>20</v>
      </c>
      <c r="I35" s="24" t="s">
        <v>134</v>
      </c>
      <c r="J35" s="12">
        <v>6</v>
      </c>
    </row>
    <row r="36" spans="4:10" ht="12.75">
      <c r="D36" s="13" t="s">
        <v>47</v>
      </c>
      <c r="E36" s="24">
        <v>0.1</v>
      </c>
      <c r="F36" s="24">
        <v>0.1</v>
      </c>
      <c r="G36" s="24">
        <v>1</v>
      </c>
      <c r="H36" s="24">
        <v>1</v>
      </c>
      <c r="I36" s="24" t="s">
        <v>134</v>
      </c>
      <c r="J36" s="12">
        <v>6</v>
      </c>
    </row>
    <row r="37" spans="4:10" ht="12.75">
      <c r="D37" s="13" t="s">
        <v>48</v>
      </c>
      <c r="E37" s="24">
        <v>0</v>
      </c>
      <c r="F37" s="24">
        <v>0.03</v>
      </c>
      <c r="G37" s="24">
        <v>0.1</v>
      </c>
      <c r="H37" s="24">
        <v>0.1</v>
      </c>
      <c r="I37" s="24" t="s">
        <v>134</v>
      </c>
      <c r="J37" s="12">
        <v>5</v>
      </c>
    </row>
    <row r="38" spans="4:10" ht="12.75">
      <c r="D38" s="13" t="s">
        <v>135</v>
      </c>
      <c r="E38" s="24">
        <v>0</v>
      </c>
      <c r="F38" s="24">
        <v>9E-09</v>
      </c>
      <c r="G38" s="24">
        <v>6E-05</v>
      </c>
      <c r="H38" s="24">
        <v>6E-05</v>
      </c>
      <c r="I38" s="24" t="s">
        <v>134</v>
      </c>
      <c r="J38" s="100" t="s">
        <v>120</v>
      </c>
    </row>
    <row r="39" spans="1:10" ht="13.5" thickBot="1">
      <c r="A39" s="21"/>
      <c r="B39" s="21"/>
      <c r="D39" s="13" t="s">
        <v>135</v>
      </c>
      <c r="E39" s="25">
        <v>0</v>
      </c>
      <c r="F39" s="25">
        <v>9E-09</v>
      </c>
      <c r="G39" s="25">
        <v>6E-05</v>
      </c>
      <c r="H39" s="25">
        <v>6E-05</v>
      </c>
      <c r="I39" s="24"/>
      <c r="J39" s="12"/>
    </row>
    <row r="40" spans="1:10" ht="13.5" thickTop="1">
      <c r="A40" s="23"/>
      <c r="B40" s="23"/>
      <c r="D40" s="23"/>
      <c r="E40" s="23"/>
      <c r="F40" s="23"/>
      <c r="J40" s="12"/>
    </row>
    <row r="41" ht="12.75">
      <c r="J41" s="12"/>
    </row>
    <row r="42" spans="4:10" ht="12.75">
      <c r="D42" s="101" t="s">
        <v>136</v>
      </c>
      <c r="J42" s="12"/>
    </row>
    <row r="43" spans="4:10" ht="12.75">
      <c r="D43" s="101" t="s">
        <v>137</v>
      </c>
      <c r="J43" s="12"/>
    </row>
    <row r="44" spans="4:10" ht="12.75">
      <c r="D44" s="101" t="s">
        <v>138</v>
      </c>
      <c r="J44" s="12"/>
    </row>
    <row r="45" spans="4:10" ht="12.75">
      <c r="D45" s="101" t="s">
        <v>139</v>
      </c>
      <c r="J45" s="12"/>
    </row>
    <row r="46" spans="4:10" ht="12.75">
      <c r="D46" s="101" t="s">
        <v>140</v>
      </c>
      <c r="J46" s="12"/>
    </row>
    <row r="47" spans="4:10" ht="12.75">
      <c r="D47" s="101" t="s">
        <v>141</v>
      </c>
      <c r="J47" s="12"/>
    </row>
    <row r="48" spans="4:10" ht="12.75">
      <c r="D48" s="101" t="s">
        <v>142</v>
      </c>
      <c r="J48" s="12"/>
    </row>
    <row r="49" spans="4:10" ht="12.75">
      <c r="D49" s="101" t="s">
        <v>143</v>
      </c>
      <c r="J49" s="12"/>
    </row>
    <row r="50" spans="4:10" ht="12.75">
      <c r="D50" s="101" t="s">
        <v>144</v>
      </c>
      <c r="J50" s="12"/>
    </row>
    <row r="51" spans="4:10" ht="12.75">
      <c r="D51" s="101" t="s">
        <v>153</v>
      </c>
      <c r="J51" s="12"/>
    </row>
  </sheetData>
  <dataValidations count="3">
    <dataValidation type="list" allowBlank="1" showInputMessage="1" showErrorMessage="1" sqref="D4">
      <formula1>$K$1:$K$5</formula1>
    </dataValidation>
    <dataValidation type="list" allowBlank="1" showInputMessage="1" showErrorMessage="1" sqref="D5">
      <formula1>$L$1:$L$4</formula1>
    </dataValidation>
    <dataValidation type="whole" allowBlank="1" showInputMessage="1" showErrorMessage="1" promptTitle="PRINTED PAIRS" prompt="Specifies the number of time, water level pairs to be printed in the final output." errorTitle="WRONG NUMBER" error="The number of points must be less than or equal to 100" sqref="D7">
      <formula1>1</formula1>
      <formula2>100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SheetLayoutView="75" workbookViewId="0" topLeftCell="A1">
      <selection activeCell="A21" sqref="A21:A43"/>
    </sheetView>
  </sheetViews>
  <sheetFormatPr defaultColWidth="9.140625" defaultRowHeight="12.75"/>
  <cols>
    <col min="1" max="1" width="19.00390625" style="8" customWidth="1"/>
    <col min="2" max="2" width="9.140625" style="8" customWidth="1"/>
    <col min="3" max="3" width="10.00390625" style="8" customWidth="1"/>
    <col min="4" max="4" width="8.140625" style="8" customWidth="1"/>
    <col min="5" max="5" width="10.421875" style="8" customWidth="1"/>
    <col min="6" max="6" width="9.57421875" style="8" customWidth="1"/>
    <col min="7" max="7" width="11.00390625" style="8" customWidth="1"/>
    <col min="8" max="8" width="4.421875" style="8" customWidth="1"/>
    <col min="9" max="12" width="9.140625" style="8" hidden="1" customWidth="1"/>
    <col min="13" max="13" width="5.7109375" style="8" hidden="1" customWidth="1"/>
    <col min="14" max="14" width="5.57421875" style="8" bestFit="1" customWidth="1"/>
    <col min="15" max="15" width="15.8515625" style="8" customWidth="1"/>
    <col min="16" max="16" width="11.421875" style="10" bestFit="1" customWidth="1"/>
    <col min="17" max="17" width="6.140625" style="8" customWidth="1"/>
    <col min="18" max="18" width="0" style="8" hidden="1" customWidth="1"/>
    <col min="19" max="19" width="9.28125" style="8" bestFit="1" customWidth="1"/>
    <col min="20" max="20" width="15.57421875" style="8" bestFit="1" customWidth="1"/>
    <col min="21" max="21" width="11.421875" style="8" bestFit="1" customWidth="1"/>
    <col min="22" max="22" width="9.140625" style="8" customWidth="1"/>
    <col min="23" max="28" width="9.140625" style="8" hidden="1" customWidth="1"/>
    <col min="29" max="16384" width="9.140625" style="8" customWidth="1"/>
  </cols>
  <sheetData>
    <row r="1" spans="1:27" ht="18">
      <c r="A1" s="43"/>
      <c r="B1" s="43"/>
      <c r="C1" s="44" t="s">
        <v>0</v>
      </c>
      <c r="D1" s="11" t="s">
        <v>145</v>
      </c>
      <c r="E1" s="43"/>
      <c r="F1" s="43"/>
      <c r="G1" s="43"/>
      <c r="H1" s="43"/>
      <c r="I1" s="43" t="str">
        <f>'DEFAULT PROPERTIES and SETTINGS'!A10</f>
        <v>Annular Fill</v>
      </c>
      <c r="J1" s="43" t="str">
        <f>'DEFAULT PROPERTIES and SETTINGS'!B10</f>
        <v>GROUTS</v>
      </c>
      <c r="K1" s="43"/>
      <c r="L1" s="43" t="str">
        <f>'DEFAULT PROPERTIES and SETTINGS'!D10</f>
        <v>Aquifer Material</v>
      </c>
      <c r="M1" s="45" t="s">
        <v>75</v>
      </c>
      <c r="O1" s="8" t="s">
        <v>60</v>
      </c>
      <c r="X1" s="8">
        <f>IF(Z1&gt;0,Z1,1)</f>
        <v>1</v>
      </c>
      <c r="Y1" s="8">
        <f>IF(AA1&gt;DATA!E1,DATA!E1,OUTPUT!AA1)</f>
        <v>31</v>
      </c>
      <c r="Z1" s="8">
        <f>INT(DATA!E1/OUTPUT!Y1)</f>
        <v>1</v>
      </c>
      <c r="AA1" s="8">
        <f>'DEFAULT PROPERTIES and SETTINGS'!D7</f>
        <v>100</v>
      </c>
    </row>
    <row r="2" spans="5:21" ht="12.75">
      <c r="E2" s="7" t="s">
        <v>1</v>
      </c>
      <c r="F2" s="27" t="s">
        <v>149</v>
      </c>
      <c r="I2" s="8" t="str">
        <f>'DEFAULT PROPERTIES and SETTINGS'!A11</f>
        <v>Gravel</v>
      </c>
      <c r="J2" s="8" t="str">
        <f>'DEFAULT PROPERTIES and SETTINGS'!B11</f>
        <v>Bentonite</v>
      </c>
      <c r="L2" s="8" t="str">
        <f>'DEFAULT PROPERTIES and SETTINGS'!D11</f>
        <v>Gravel</v>
      </c>
      <c r="O2" s="47" t="s">
        <v>76</v>
      </c>
      <c r="P2" s="48" t="s">
        <v>110</v>
      </c>
      <c r="T2" s="47">
        <f>IF($Y$1&gt;50,OUTPUT!O2,"")</f>
      </c>
      <c r="U2" s="47">
        <f>IF($Y$1&gt;50,OUTPUT!P2,"")</f>
      </c>
    </row>
    <row r="3" spans="2:23" ht="15">
      <c r="B3" s="49" t="s">
        <v>2</v>
      </c>
      <c r="E3" s="7" t="s">
        <v>3</v>
      </c>
      <c r="F3" s="28">
        <v>36985</v>
      </c>
      <c r="I3" s="8" t="str">
        <f>'DEFAULT PROPERTIES and SETTINGS'!A12</f>
        <v>Coarse Sand</v>
      </c>
      <c r="J3" s="8" t="str">
        <f>'DEFAULT PROPERTIES and SETTINGS'!B12</f>
        <v>Cement</v>
      </c>
      <c r="L3" s="8" t="str">
        <f>'DEFAULT PROPERTIES and SETTINGS'!D12</f>
        <v>Sand and Gravel Mixes</v>
      </c>
      <c r="M3" s="8" t="s">
        <v>61</v>
      </c>
      <c r="N3" s="47" t="s">
        <v>61</v>
      </c>
      <c r="O3" s="47" t="s">
        <v>113</v>
      </c>
      <c r="P3" s="48" t="str">
        <f>DATA!M7</f>
        <v>Feet</v>
      </c>
      <c r="R3" s="8" t="s">
        <v>61</v>
      </c>
      <c r="S3" s="47">
        <f>IF($Y$1&gt;50,OUTPUT!N3,"")</f>
      </c>
      <c r="T3" s="47">
        <f>IF($Y$1&gt;50,OUTPUT!O3,"")</f>
      </c>
      <c r="U3" s="47">
        <f>IF($Y$1&gt;50,OUTPUT!P3,"")</f>
      </c>
      <c r="W3" s="8" t="str">
        <f>COMPUTATION!B1</f>
        <v>Inch</v>
      </c>
    </row>
    <row r="4" spans="1:23" ht="12.75">
      <c r="A4" s="50" t="s">
        <v>4</v>
      </c>
      <c r="B4" s="51"/>
      <c r="C4" s="52"/>
      <c r="E4" s="7" t="s">
        <v>5</v>
      </c>
      <c r="F4" s="87">
        <f>DATA!J8</f>
        <v>0</v>
      </c>
      <c r="I4" s="8" t="str">
        <f>'DEFAULT PROPERTIES and SETTINGS'!A13</f>
        <v>Medium Sand</v>
      </c>
      <c r="J4" s="8" t="str">
        <f>'DEFAULT PROPERTIES and SETTINGS'!B13</f>
        <v>Backfill</v>
      </c>
      <c r="L4" s="8" t="str">
        <f>'DEFAULT PROPERTIES and SETTINGS'!D13</f>
        <v>Coarse Sand</v>
      </c>
      <c r="M4" s="8">
        <v>1</v>
      </c>
      <c r="N4" s="53">
        <f aca="true" t="shared" si="0" ref="N4:N35">IF($M4&lt;=$Y$1,M4,$M$1)</f>
        <v>1</v>
      </c>
      <c r="O4" s="88">
        <f>IF($M4&lt;=$Y$1,VLOOKUP($X$1*($N4-1)+1,DATA!$A$8:$M$1499,10,0),$M$1)</f>
        <v>0</v>
      </c>
      <c r="P4" s="10">
        <f>IF($M4&lt;=$Y$1,VLOOKUP($X$1*($N4-1)+1,DATA!$A$8:$M$1499,5,0),$M$1)</f>
        <v>0</v>
      </c>
      <c r="R4" s="8">
        <f>M53+1</f>
        <v>51</v>
      </c>
      <c r="S4" s="53">
        <f aca="true" t="shared" si="1" ref="S4:S35">IF($R4&lt;=$Y$1,R4,$M$1)</f>
      </c>
      <c r="T4" s="88">
        <f>IF($R4&lt;=$Y$1,VLOOKUP($X$1*($S4-1)+1,DATA!$A$8:$M$1499,10,0),$M$1)</f>
      </c>
      <c r="U4" s="10">
        <f>IF($R4&lt;=$Y$1,VLOOKUP($X$1*($S4-1)+1,DATA!$A$8:$M$1499,5,0),$M$1)</f>
      </c>
      <c r="W4" s="8" t="str">
        <f>COMPUTATION!B2</f>
        <v>Feet</v>
      </c>
    </row>
    <row r="5" spans="1:23" ht="15.75">
      <c r="A5" s="55" t="s">
        <v>6</v>
      </c>
      <c r="B5" s="5">
        <v>8</v>
      </c>
      <c r="C5" s="73" t="s">
        <v>82</v>
      </c>
      <c r="I5" s="8" t="str">
        <f>'DEFAULT PROPERTIES and SETTINGS'!A14</f>
        <v>Fine Sand</v>
      </c>
      <c r="J5" s="8" t="str">
        <f>'DEFAULT PROPERTIES and SETTINGS'!B14</f>
        <v>Open Hole</v>
      </c>
      <c r="L5" s="8" t="str">
        <f>'DEFAULT PROPERTIES and SETTINGS'!D14</f>
        <v>Medium Sand</v>
      </c>
      <c r="M5" s="8">
        <f>M4+1</f>
        <v>2</v>
      </c>
      <c r="N5" s="53">
        <f t="shared" si="0"/>
        <v>2</v>
      </c>
      <c r="O5" s="88">
        <f>IF($M5&lt;=$Y$1,VLOOKUP($X$1*($N5-1)+1,DATA!$A$8:$M$1499,10,0),$M$1)</f>
        <v>1.5</v>
      </c>
      <c r="P5" s="10">
        <f>IF($M5&lt;=$Y$1,VLOOKUP($X$1*($N5-1)+1,DATA!$A$8:$M$1499,5,0),$M$1)</f>
        <v>40.7224</v>
      </c>
      <c r="R5" s="8">
        <f aca="true" t="shared" si="2" ref="R5:R47">R4+1</f>
        <v>52</v>
      </c>
      <c r="S5" s="53">
        <f t="shared" si="1"/>
      </c>
      <c r="T5" s="88">
        <f>IF($R5&lt;=$Y$1,VLOOKUP($X$1*($S5-1)+1,DATA!$A$8:$M$1499,10,0),$M$1)</f>
      </c>
      <c r="U5" s="10">
        <f>IF($R5&lt;=$Y$1,VLOOKUP($X$1*($S5-1)+1,DATA!$A$8:$M$1499,5,0),$M$1)</f>
      </c>
      <c r="W5" s="8" t="str">
        <f>COMPUTATION!B3</f>
        <v>Meter</v>
      </c>
    </row>
    <row r="6" spans="1:23" ht="16.5">
      <c r="A6" s="55" t="s">
        <v>7</v>
      </c>
      <c r="B6" s="5">
        <v>8</v>
      </c>
      <c r="C6" s="73" t="s">
        <v>82</v>
      </c>
      <c r="E6" s="43"/>
      <c r="F6" s="57" t="s">
        <v>14</v>
      </c>
      <c r="G6" s="43"/>
      <c r="I6" s="8" t="str">
        <f>'DEFAULT PROPERTIES and SETTINGS'!A15</f>
        <v>Open Hole</v>
      </c>
      <c r="J6" s="8">
        <f>'DEFAULT PROPERTIES and SETTINGS'!B15</f>
        <v>0</v>
      </c>
      <c r="L6" s="8" t="str">
        <f>'DEFAULT PROPERTIES and SETTINGS'!D15</f>
        <v>Fine Sand</v>
      </c>
      <c r="M6" s="8">
        <f aca="true" t="shared" si="3" ref="M6:M11">M5+1</f>
        <v>3</v>
      </c>
      <c r="N6" s="53">
        <f t="shared" si="0"/>
        <v>3</v>
      </c>
      <c r="O6" s="88">
        <f>IF($M6&lt;=$Y$1,VLOOKUP($X$1*($N6-1)+1,DATA!$A$8:$M$1499,10,0),$M$1)</f>
        <v>1.50006</v>
      </c>
      <c r="P6" s="10">
        <f>IF($M6&lt;=$Y$1,VLOOKUP($X$1*($N6-1)+1,DATA!$A$8:$M$1499,5,0),$M$1)</f>
        <v>19.7833</v>
      </c>
      <c r="R6" s="8">
        <f t="shared" si="2"/>
        <v>53</v>
      </c>
      <c r="S6" s="53">
        <f t="shared" si="1"/>
      </c>
      <c r="T6" s="88">
        <f>IF($R6&lt;=$Y$1,VLOOKUP($X$1*($S6-1)+1,DATA!$A$8:$M$1499,10,0),$M$1)</f>
      </c>
      <c r="U6" s="10">
        <f>IF($R6&lt;=$Y$1,VLOOKUP($X$1*($S6-1)+1,DATA!$A$8:$M$1499,5,0),$M$1)</f>
      </c>
      <c r="W6" s="8" t="str">
        <f>COMPUTATION!B4</f>
        <v>cm</v>
      </c>
    </row>
    <row r="7" spans="1:23" ht="15" customHeight="1">
      <c r="A7" s="55" t="s">
        <v>8</v>
      </c>
      <c r="B7" s="5">
        <v>800</v>
      </c>
      <c r="C7" s="73" t="s">
        <v>83</v>
      </c>
      <c r="I7" s="8">
        <f>'DEFAULT PROPERTIES and SETTINGS'!A16</f>
        <v>0</v>
      </c>
      <c r="J7" s="8">
        <f>'DEFAULT PROPERTIES and SETTINGS'!B16</f>
        <v>0</v>
      </c>
      <c r="L7" s="8" t="str">
        <f>'DEFAULT PROPERTIES and SETTINGS'!D16</f>
        <v>Gulf Coast Aquifer Systems (6603 values)</v>
      </c>
      <c r="M7" s="8">
        <f t="shared" si="3"/>
        <v>4</v>
      </c>
      <c r="N7" s="53">
        <f t="shared" si="0"/>
        <v>4</v>
      </c>
      <c r="O7" s="88">
        <f>IF($M7&lt;=$Y$1,VLOOKUP($X$1*($N7-1)+1,DATA!$A$8:$M$1499,10,0),$M$1)</f>
        <v>1.50013</v>
      </c>
      <c r="P7" s="10">
        <f>IF($M7&lt;=$Y$1,VLOOKUP($X$1*($N7-1)+1,DATA!$A$8:$M$1499,5,0),$M$1)</f>
        <v>17.5521</v>
      </c>
      <c r="R7" s="8">
        <f t="shared" si="2"/>
        <v>54</v>
      </c>
      <c r="S7" s="53">
        <f t="shared" si="1"/>
      </c>
      <c r="T7" s="88">
        <f>IF($R7&lt;=$Y$1,VLOOKUP($X$1*($S7-1)+1,DATA!$A$8:$M$1499,10,0),$M$1)</f>
      </c>
      <c r="U7" s="10">
        <f>IF($R7&lt;=$Y$1,VLOOKUP($X$1*($S7-1)+1,DATA!$A$8:$M$1499,5,0),$M$1)</f>
      </c>
      <c r="W7" s="8" t="str">
        <f>COMPUTATION!B5</f>
        <v>mm</v>
      </c>
    </row>
    <row r="8" spans="1:21" ht="12.75">
      <c r="A8" s="58" t="s">
        <v>9</v>
      </c>
      <c r="B8" s="43"/>
      <c r="C8" s="59"/>
      <c r="E8" s="7" t="str">
        <f>COMPUTATION!A26</f>
        <v>Aquifer thickness = </v>
      </c>
      <c r="F8" s="7">
        <f>COMPUTATION!B29</f>
        <v>1000</v>
      </c>
      <c r="G8" s="46" t="str">
        <f>'DEFAULT PROPERTIES and SETTINGS'!D4</f>
        <v>Feet</v>
      </c>
      <c r="I8" s="8">
        <f>'DEFAULT PROPERTIES and SETTINGS'!A17</f>
        <v>0</v>
      </c>
      <c r="J8" s="8">
        <f>'DEFAULT PROPERTIES and SETTINGS'!B17</f>
        <v>0</v>
      </c>
      <c r="L8" s="8" t="str">
        <f>'DEFAULT PROPERTIES and SETTINGS'!D17</f>
        <v>Stream Terrace Deposit, Fort Worth, Texas (59 values)</v>
      </c>
      <c r="M8" s="8">
        <f t="shared" si="3"/>
        <v>5</v>
      </c>
      <c r="N8" s="53">
        <f t="shared" si="0"/>
        <v>5</v>
      </c>
      <c r="O8" s="88">
        <f>IF($M8&lt;=$Y$1,VLOOKUP($X$1*($N8-1)+1,DATA!$A$8:$M$1499,10,0),$M$1)</f>
        <v>1.50023</v>
      </c>
      <c r="P8" s="10">
        <f>IF($M8&lt;=$Y$1,VLOOKUP($X$1*($N8-1)+1,DATA!$A$8:$M$1499,5,0),$M$1)</f>
        <v>16.3584</v>
      </c>
      <c r="R8" s="8">
        <f t="shared" si="2"/>
        <v>55</v>
      </c>
      <c r="S8" s="53">
        <f t="shared" si="1"/>
      </c>
      <c r="T8" s="88">
        <f>IF($R8&lt;=$Y$1,VLOOKUP($X$1*($S8-1)+1,DATA!$A$8:$M$1499,10,0),$M$1)</f>
      </c>
      <c r="U8" s="10">
        <f>IF($R8&lt;=$Y$1,VLOOKUP($X$1*($S8-1)+1,DATA!$A$8:$M$1499,5,0),$M$1)</f>
      </c>
    </row>
    <row r="9" spans="1:21" ht="12.75">
      <c r="A9" s="55" t="s">
        <v>10</v>
      </c>
      <c r="B9" s="5">
        <v>29</v>
      </c>
      <c r="C9" s="56" t="str">
        <f>C7</f>
        <v>Feet</v>
      </c>
      <c r="I9" s="8">
        <f>'DEFAULT PROPERTIES and SETTINGS'!A18</f>
        <v>0</v>
      </c>
      <c r="J9" s="8">
        <f>'DEFAULT PROPERTIES and SETTINGS'!B18</f>
        <v>0</v>
      </c>
      <c r="L9" s="8" t="str">
        <f>'DEFAULT PROPERTIES and SETTINGS'!D18</f>
        <v>Surficial Aquifer, central Florida (fine sand and silt, 55 values)</v>
      </c>
      <c r="M9" s="8">
        <f>M8+1</f>
        <v>6</v>
      </c>
      <c r="N9" s="53">
        <f t="shared" si="0"/>
        <v>6</v>
      </c>
      <c r="O9" s="88">
        <f>IF($M9&lt;=$Y$1,VLOOKUP($X$1*($N9-1)+1,DATA!$A$8:$M$1499,10,0),$M$1)</f>
        <v>1.50035</v>
      </c>
      <c r="P9" s="10">
        <f>IF($M9&lt;=$Y$1,VLOOKUP($X$1*($N9-1)+1,DATA!$A$8:$M$1499,5,0),$M$1)</f>
        <v>15.4698</v>
      </c>
      <c r="R9" s="8">
        <f>R8+1</f>
        <v>56</v>
      </c>
      <c r="S9" s="53">
        <f t="shared" si="1"/>
      </c>
      <c r="T9" s="88">
        <f>IF($R9&lt;=$Y$1,VLOOKUP($X$1*($S9-1)+1,DATA!$A$8:$M$1499,10,0),$M$1)</f>
      </c>
      <c r="U9" s="10">
        <f>IF($R9&lt;=$Y$1,VLOOKUP($X$1*($S9-1)+1,DATA!$A$8:$M$1499,5,0),$M$1)</f>
      </c>
    </row>
    <row r="10" spans="1:21" ht="12.75">
      <c r="A10" s="55" t="s">
        <v>109</v>
      </c>
      <c r="B10" s="5">
        <v>100</v>
      </c>
      <c r="C10" s="56" t="str">
        <f>C9</f>
        <v>Feet</v>
      </c>
      <c r="E10" s="7" t="s">
        <v>20</v>
      </c>
      <c r="F10" s="8">
        <f>COMPUTATION!B44/VLOOKUP('DEFAULT PROPERTIES and SETTINGS'!D4,COMPUTATION!$B$1:$C$6,2,0)</f>
        <v>4.205445544554456</v>
      </c>
      <c r="G10" s="8" t="str">
        <f>CONCATENATE('DEFAULT PROPERTIES and SETTINGS'!D4,"/log10")</f>
        <v>Feet/log10</v>
      </c>
      <c r="I10" s="8">
        <f>'DEFAULT PROPERTIES and SETTINGS'!A19</f>
        <v>0</v>
      </c>
      <c r="J10" s="8">
        <f>'DEFAULT PROPERTIES and SETTINGS'!B19</f>
        <v>0</v>
      </c>
      <c r="L10" s="8" t="str">
        <f>'DEFAULT PROPERTIES and SETTINGS'!D19</f>
        <v>Silt, Loess</v>
      </c>
      <c r="M10" s="8">
        <f t="shared" si="3"/>
        <v>7</v>
      </c>
      <c r="N10" s="53">
        <f t="shared" si="0"/>
        <v>7</v>
      </c>
      <c r="O10" s="88">
        <f>IF($M10&lt;=$Y$1,VLOOKUP($X$1*($N10-1)+1,DATA!$A$8:$M$1499,10,0),$M$1)</f>
        <v>1.50052</v>
      </c>
      <c r="P10" s="10">
        <f>IF($M10&lt;=$Y$1,VLOOKUP($X$1*($N10-1)+1,DATA!$A$8:$M$1499,5,0),$M$1)</f>
        <v>14.7267</v>
      </c>
      <c r="R10" s="8">
        <f t="shared" si="2"/>
        <v>57</v>
      </c>
      <c r="S10" s="53">
        <f t="shared" si="1"/>
      </c>
      <c r="T10" s="88">
        <f>IF($R10&lt;=$Y$1,VLOOKUP($X$1*($S10-1)+1,DATA!$A$8:$M$1499,10,0),$M$1)</f>
      </c>
      <c r="U10" s="10">
        <f>IF($R10&lt;=$Y$1,VLOOKUP($X$1*($S10-1)+1,DATA!$A$8:$M$1499,5,0),$M$1)</f>
      </c>
    </row>
    <row r="11" spans="1:21" ht="12.75">
      <c r="A11" s="60" t="s">
        <v>108</v>
      </c>
      <c r="B11" s="6">
        <v>1100</v>
      </c>
      <c r="C11" s="59" t="str">
        <f>C9</f>
        <v>Feet</v>
      </c>
      <c r="I11" s="8">
        <f>'DEFAULT PROPERTIES and SETTINGS'!A20</f>
        <v>0</v>
      </c>
      <c r="J11" s="8">
        <f>'DEFAULT PROPERTIES and SETTINGS'!B20</f>
        <v>0</v>
      </c>
      <c r="L11" s="8" t="str">
        <f>'DEFAULT PROPERTIES and SETTINGS'!D20</f>
        <v>Till</v>
      </c>
      <c r="M11" s="8">
        <f t="shared" si="3"/>
        <v>8</v>
      </c>
      <c r="N11" s="53">
        <f t="shared" si="0"/>
        <v>8</v>
      </c>
      <c r="O11" s="88">
        <f>IF($M11&lt;=$Y$1,VLOOKUP($X$1*($N11-1)+1,DATA!$A$8:$M$1499,10,0),$M$1)</f>
        <v>1.50073</v>
      </c>
      <c r="P11" s="10">
        <f>IF($M11&lt;=$Y$1,VLOOKUP($X$1*($N11-1)+1,DATA!$A$8:$M$1499,5,0),$M$1)</f>
        <v>14.0665</v>
      </c>
      <c r="R11" s="8">
        <f t="shared" si="2"/>
        <v>58</v>
      </c>
      <c r="S11" s="53">
        <f t="shared" si="1"/>
      </c>
      <c r="T11" s="88">
        <f>IF($R11&lt;=$Y$1,VLOOKUP($X$1*($S11-1)+1,DATA!$A$8:$M$1499,10,0),$M$1)</f>
      </c>
      <c r="U11" s="10">
        <f>IF($R11&lt;=$Y$1,VLOOKUP($X$1*($S11-1)+1,DATA!$A$8:$M$1499,5,0),$M$1)</f>
      </c>
    </row>
    <row r="12" spans="1:21" ht="20.25" customHeight="1">
      <c r="A12" s="58" t="s">
        <v>11</v>
      </c>
      <c r="B12" s="43"/>
      <c r="C12" s="59"/>
      <c r="E12" s="61"/>
      <c r="F12" s="61" t="str">
        <f>COMPUTATION!A60</f>
        <v>Input is consistent.  </v>
      </c>
      <c r="G12" s="62"/>
      <c r="I12" s="8">
        <f>'DEFAULT PROPERTIES and SETTINGS'!A21</f>
        <v>0</v>
      </c>
      <c r="J12" s="8">
        <f>'DEFAULT PROPERTIES and SETTINGS'!B21</f>
        <v>0</v>
      </c>
      <c r="L12" s="8" t="str">
        <f>'DEFAULT PROPERTIES and SETTINGS'!D21</f>
        <v>Clay soils (surface)</v>
      </c>
      <c r="M12" s="8">
        <f aca="true" t="shared" si="4" ref="M12:M33">M11+1</f>
        <v>9</v>
      </c>
      <c r="N12" s="53">
        <f t="shared" si="0"/>
        <v>9</v>
      </c>
      <c r="O12" s="88">
        <f>IF($M12&lt;=$Y$1,VLOOKUP($X$1*($N12-1)+1,DATA!$A$8:$M$1499,10,0),$M$1)</f>
        <v>1.50101</v>
      </c>
      <c r="P12" s="10">
        <f>IF($M12&lt;=$Y$1,VLOOKUP($X$1*($N12-1)+1,DATA!$A$8:$M$1499,5,0),$M$1)</f>
        <v>13.4587</v>
      </c>
      <c r="R12" s="8">
        <f t="shared" si="2"/>
        <v>59</v>
      </c>
      <c r="S12" s="53">
        <f t="shared" si="1"/>
      </c>
      <c r="T12" s="88">
        <f>IF($R12&lt;=$Y$1,VLOOKUP($X$1*($S12-1)+1,DATA!$A$8:$M$1499,10,0),$M$1)</f>
      </c>
      <c r="U12" s="10">
        <f>IF($R12&lt;=$Y$1,VLOOKUP($X$1*($S12-1)+1,DATA!$A$8:$M$1499,5,0),$M$1)</f>
      </c>
    </row>
    <row r="13" spans="1:23" ht="13.5" thickBot="1">
      <c r="A13" s="55" t="s">
        <v>12</v>
      </c>
      <c r="B13" s="5" t="s">
        <v>58</v>
      </c>
      <c r="C13" s="56"/>
      <c r="I13" s="8">
        <f>'DEFAULT PROPERTIES and SETTINGS'!A22</f>
        <v>0</v>
      </c>
      <c r="J13" s="8">
        <f>'DEFAULT PROPERTIES and SETTINGS'!B22</f>
        <v>0</v>
      </c>
      <c r="L13" s="8" t="str">
        <f>'DEFAULT PROPERTIES and SETTINGS'!D22</f>
        <v>Clay</v>
      </c>
      <c r="M13" s="8">
        <f t="shared" si="4"/>
        <v>10</v>
      </c>
      <c r="N13" s="53">
        <f t="shared" si="0"/>
        <v>10</v>
      </c>
      <c r="O13" s="88">
        <f>IF($M13&lt;=$Y$1,VLOOKUP($X$1*($N13-1)+1,DATA!$A$8:$M$1499,10,0),$M$1)</f>
        <v>1.50137</v>
      </c>
      <c r="P13" s="10">
        <f>IF($M13&lt;=$Y$1,VLOOKUP($X$1*($N13-1)+1,DATA!$A$8:$M$1499,5,0),$M$1)</f>
        <v>12.8858</v>
      </c>
      <c r="R13" s="8">
        <f t="shared" si="2"/>
        <v>60</v>
      </c>
      <c r="S13" s="53">
        <f t="shared" si="1"/>
      </c>
      <c r="T13" s="88">
        <f>IF($R13&lt;=$Y$1,VLOOKUP($X$1*($S13-1)+1,DATA!$A$8:$M$1499,10,0),$M$1)</f>
      </c>
      <c r="U13" s="10">
        <f>IF($R13&lt;=$Y$1,VLOOKUP($X$1*($S13-1)+1,DATA!$A$8:$M$1499,5,0),$M$1)</f>
      </c>
      <c r="W13" s="8" t="str">
        <f>COMPUTATION!H1</f>
        <v>GPM</v>
      </c>
    </row>
    <row r="14" spans="1:23" ht="12.75">
      <c r="A14" s="60" t="s">
        <v>13</v>
      </c>
      <c r="B14" s="6" t="s">
        <v>56</v>
      </c>
      <c r="C14" s="59"/>
      <c r="E14" s="63" t="s">
        <v>91</v>
      </c>
      <c r="F14" s="64">
        <f>IF(F12=COMPUTATION!B70,COMPUTATION!B53,COMPUTATION!B72)</f>
        <v>5</v>
      </c>
      <c r="G14" s="65" t="str">
        <f>COMPUTATION!C53</f>
        <v>Feet/Day</v>
      </c>
      <c r="I14" s="8">
        <f>'DEFAULT PROPERTIES and SETTINGS'!A23</f>
        <v>0</v>
      </c>
      <c r="J14" s="8">
        <f>'DEFAULT PROPERTIES and SETTINGS'!B23</f>
        <v>0</v>
      </c>
      <c r="L14" s="8" t="str">
        <f>'DEFAULT PROPERTIES and SETTINGS'!D23</f>
        <v>Unweathered Marine Clay</v>
      </c>
      <c r="M14" s="8">
        <f t="shared" si="4"/>
        <v>11</v>
      </c>
      <c r="N14" s="53">
        <f t="shared" si="0"/>
        <v>11</v>
      </c>
      <c r="O14" s="88">
        <f>IF($M14&lt;=$Y$1,VLOOKUP($X$1*($N14-1)+1,DATA!$A$8:$M$1499,10,0),$M$1)</f>
        <v>1.50183</v>
      </c>
      <c r="P14" s="10">
        <f>IF($M14&lt;=$Y$1,VLOOKUP($X$1*($N14-1)+1,DATA!$A$8:$M$1499,5,0),$M$1)</f>
        <v>12.3373</v>
      </c>
      <c r="R14" s="8">
        <f t="shared" si="2"/>
        <v>61</v>
      </c>
      <c r="S14" s="53">
        <f t="shared" si="1"/>
      </c>
      <c r="T14" s="88">
        <f>IF($R14&lt;=$Y$1,VLOOKUP($X$1*($S14-1)+1,DATA!$A$8:$M$1499,10,0),$M$1)</f>
      </c>
      <c r="U14" s="10">
        <f>IF($R14&lt;=$Y$1,VLOOKUP($X$1*($S14-1)+1,DATA!$A$8:$M$1499,5,0),$M$1)</f>
      </c>
      <c r="W14" s="8" t="str">
        <f>COMPUTATION!H2</f>
        <v>ft3/d</v>
      </c>
    </row>
    <row r="15" spans="1:23" ht="13.5" thickBot="1">
      <c r="A15" s="66" t="s">
        <v>59</v>
      </c>
      <c r="B15" s="106" t="s">
        <v>131</v>
      </c>
      <c r="C15" s="107"/>
      <c r="E15" s="67" t="s">
        <v>90</v>
      </c>
      <c r="F15" s="105">
        <f>IF(F14=COMPUTATION!B72,COMPUTATION!B72,COMPUTATION!B49)</f>
        <v>5000</v>
      </c>
      <c r="G15" s="68" t="str">
        <f>CONCATENATE('DEFAULT PROPERTIES and SETTINGS'!$D$4,"²/",'DEFAULT PROPERTIES and SETTINGS'!$D$5)</f>
        <v>Feet²/Day</v>
      </c>
      <c r="I15" s="8">
        <f>'DEFAULT PROPERTIES and SETTINGS'!A24</f>
        <v>0</v>
      </c>
      <c r="J15" s="8">
        <f>'DEFAULT PROPERTIES and SETTINGS'!B24</f>
        <v>0</v>
      </c>
      <c r="L15" s="8" t="str">
        <f>'DEFAULT PROPERTIES and SETTINGS'!D24</f>
        <v>Karst</v>
      </c>
      <c r="M15" s="8">
        <f t="shared" si="4"/>
        <v>12</v>
      </c>
      <c r="N15" s="53">
        <f t="shared" si="0"/>
        <v>12</v>
      </c>
      <c r="O15" s="88">
        <f>IF($M15&lt;=$Y$1,VLOOKUP($X$1*($N15-1)+1,DATA!$A$8:$M$1499,10,0),$M$1)</f>
        <v>1.50244</v>
      </c>
      <c r="P15" s="10">
        <f>IF($M15&lt;=$Y$1,VLOOKUP($X$1*($N15-1)+1,DATA!$A$8:$M$1499,5,0),$M$1)</f>
        <v>11.8062</v>
      </c>
      <c r="R15" s="8">
        <f t="shared" si="2"/>
        <v>62</v>
      </c>
      <c r="S15" s="53">
        <f t="shared" si="1"/>
      </c>
      <c r="T15" s="88">
        <f>IF($R15&lt;=$Y$1,VLOOKUP($X$1*($S15-1)+1,DATA!$A$8:$M$1499,10,0),$M$1)</f>
      </c>
      <c r="U15" s="10">
        <f>IF($R15&lt;=$Y$1,VLOOKUP($X$1*($S15-1)+1,DATA!$A$8:$M$1499,5,0),$M$1)</f>
      </c>
      <c r="W15" s="8" t="str">
        <f>COMPUTATION!H3</f>
        <v>ft3/s</v>
      </c>
    </row>
    <row r="16" spans="1:23" ht="18" customHeight="1">
      <c r="A16" s="69" t="s">
        <v>92</v>
      </c>
      <c r="B16" s="74">
        <v>600</v>
      </c>
      <c r="C16" s="75" t="s">
        <v>97</v>
      </c>
      <c r="D16" s="98"/>
      <c r="E16" s="97"/>
      <c r="F16" s="97"/>
      <c r="G16" s="97"/>
      <c r="I16" s="8">
        <f>'DEFAULT PROPERTIES and SETTINGS'!A25</f>
        <v>0</v>
      </c>
      <c r="J16" s="8">
        <f>'DEFAULT PROPERTIES and SETTINGS'!B25</f>
        <v>0</v>
      </c>
      <c r="L16" s="8" t="str">
        <f>'DEFAULT PROPERTIES and SETTINGS'!D25</f>
        <v>Reef Limestone</v>
      </c>
      <c r="M16" s="8">
        <f t="shared" si="4"/>
        <v>13</v>
      </c>
      <c r="N16" s="53">
        <f t="shared" si="0"/>
        <v>13</v>
      </c>
      <c r="O16" s="88">
        <f>IF($M16&lt;=$Y$1,VLOOKUP($X$1*($N16-1)+1,DATA!$A$8:$M$1499,10,0),$M$1)</f>
        <v>1.50323</v>
      </c>
      <c r="P16" s="10">
        <f>IF($M16&lt;=$Y$1,VLOOKUP($X$1*($N16-1)+1,DATA!$A$8:$M$1499,5,0),$M$1)</f>
        <v>11.288</v>
      </c>
      <c r="R16" s="8">
        <f t="shared" si="2"/>
        <v>63</v>
      </c>
      <c r="S16" s="53">
        <f t="shared" si="1"/>
      </c>
      <c r="T16" s="88">
        <f>IF($R16&lt;=$Y$1,VLOOKUP($X$1*($S16-1)+1,DATA!$A$8:$M$1499,10,0),$M$1)</f>
      </c>
      <c r="U16" s="10">
        <f>IF($R16&lt;=$Y$1,VLOOKUP($X$1*($S16-1)+1,DATA!$A$8:$M$1499,5,0),$M$1)</f>
      </c>
      <c r="W16" s="8" t="str">
        <f>COMPUTATION!H4</f>
        <v>m3/d</v>
      </c>
    </row>
    <row r="17" spans="4:23" ht="14.25">
      <c r="D17" s="97">
        <f>COMPUTATION!A78</f>
      </c>
      <c r="I17" s="8">
        <f>'DEFAULT PROPERTIES and SETTINGS'!A26</f>
        <v>0</v>
      </c>
      <c r="J17" s="8">
        <f>'DEFAULT PROPERTIES and SETTINGS'!B26</f>
        <v>0</v>
      </c>
      <c r="L17" s="8" t="str">
        <f>'DEFAULT PROPERTIES and SETTINGS'!D26</f>
        <v>Limestone, Dolomite</v>
      </c>
      <c r="M17" s="8">
        <f t="shared" si="4"/>
        <v>14</v>
      </c>
      <c r="N17" s="53">
        <f t="shared" si="0"/>
        <v>14</v>
      </c>
      <c r="O17" s="88">
        <f>IF($M17&lt;=$Y$1,VLOOKUP($X$1*($N17-1)+1,DATA!$A$8:$M$1499,10,0),$M$1)</f>
        <v>1.50426</v>
      </c>
      <c r="P17" s="10">
        <f>IF($M17&lt;=$Y$1,VLOOKUP($X$1*($N17-1)+1,DATA!$A$8:$M$1499,5,0),$M$1)</f>
        <v>10.7793</v>
      </c>
      <c r="R17" s="8">
        <f t="shared" si="2"/>
        <v>64</v>
      </c>
      <c r="S17" s="53">
        <f t="shared" si="1"/>
      </c>
      <c r="T17" s="88">
        <f>IF($R17&lt;=$Y$1,VLOOKUP($X$1*($S17-1)+1,DATA!$A$8:$M$1499,10,0),$M$1)</f>
      </c>
      <c r="U17" s="10">
        <f>IF($R17&lt;=$Y$1,VLOOKUP($X$1*($S17-1)+1,DATA!$A$8:$M$1499,5,0),$M$1)</f>
      </c>
      <c r="W17" s="8" t="str">
        <f>COMPUTATION!H5</f>
        <v>m3/s</v>
      </c>
    </row>
    <row r="18" spans="9:23" ht="12.75">
      <c r="I18" s="8">
        <f>'DEFAULT PROPERTIES and SETTINGS'!A27</f>
        <v>0</v>
      </c>
      <c r="J18" s="8">
        <f>'DEFAULT PROPERTIES and SETTINGS'!B27</f>
        <v>0</v>
      </c>
      <c r="L18" s="8" t="str">
        <f>'DEFAULT PROPERTIES and SETTINGS'!D27</f>
        <v>Fine-Grained Sandstone</v>
      </c>
      <c r="M18" s="8">
        <f t="shared" si="4"/>
        <v>15</v>
      </c>
      <c r="N18" s="53">
        <f t="shared" si="0"/>
        <v>15</v>
      </c>
      <c r="O18" s="88">
        <f>IF($M18&lt;=$Y$1,VLOOKUP($X$1*($N18-1)+1,DATA!$A$8:$M$1499,10,0),$M$1)</f>
        <v>1.50559</v>
      </c>
      <c r="P18" s="10">
        <f>IF($M18&lt;=$Y$1,VLOOKUP($X$1*($N18-1)+1,DATA!$A$8:$M$1499,5,0),$M$1)</f>
        <v>10.278</v>
      </c>
      <c r="R18" s="8">
        <f t="shared" si="2"/>
        <v>65</v>
      </c>
      <c r="S18" s="53">
        <f t="shared" si="1"/>
      </c>
      <c r="T18" s="88">
        <f>IF($R18&lt;=$Y$1,VLOOKUP($X$1*($S18-1)+1,DATA!$A$8:$M$1499,10,0),$M$1)</f>
      </c>
      <c r="U18" s="10">
        <f>IF($R18&lt;=$Y$1,VLOOKUP($X$1*($S18-1)+1,DATA!$A$8:$M$1499,5,0),$M$1)</f>
      </c>
      <c r="W18" s="8" t="str">
        <f>COMPUTATION!H6</f>
        <v>liters/s</v>
      </c>
    </row>
    <row r="19" spans="9:23" ht="12.75">
      <c r="I19" s="8">
        <f>'DEFAULT PROPERTIES and SETTINGS'!A28</f>
        <v>0</v>
      </c>
      <c r="J19" s="8">
        <f>'DEFAULT PROPERTIES and SETTINGS'!B28</f>
        <v>0</v>
      </c>
      <c r="L19" s="8" t="str">
        <f>'DEFAULT PROPERTIES and SETTINGS'!D28</f>
        <v>Medium-Grained Sandstone</v>
      </c>
      <c r="M19" s="8">
        <f t="shared" si="4"/>
        <v>16</v>
      </c>
      <c r="N19" s="53">
        <f t="shared" si="0"/>
        <v>16</v>
      </c>
      <c r="O19" s="88">
        <f>IF($M19&lt;=$Y$1,VLOOKUP($X$1*($N19-1)+1,DATA!$A$8:$M$1499,10,0),$M$1)</f>
        <v>1.50733</v>
      </c>
      <c r="P19" s="10">
        <f>IF($M19&lt;=$Y$1,VLOOKUP($X$1*($N19-1)+1,DATA!$A$8:$M$1499,5,0),$M$1)</f>
        <v>9.78239</v>
      </c>
      <c r="R19" s="8">
        <f t="shared" si="2"/>
        <v>66</v>
      </c>
      <c r="S19" s="53">
        <f t="shared" si="1"/>
      </c>
      <c r="T19" s="88">
        <f>IF($R19&lt;=$Y$1,VLOOKUP($X$1*($S19-1)+1,DATA!$A$8:$M$1499,10,0),$M$1)</f>
      </c>
      <c r="U19" s="10">
        <f>IF($R19&lt;=$Y$1,VLOOKUP($X$1*($S19-1)+1,DATA!$A$8:$M$1499,5,0),$M$1)</f>
      </c>
      <c r="W19" s="8" t="str">
        <f>COMPUTATION!H7</f>
        <v>liters/min</v>
      </c>
    </row>
    <row r="20" spans="9:23" ht="12.75">
      <c r="I20" s="8">
        <f>'DEFAULT PROPERTIES and SETTINGS'!A29</f>
        <v>0</v>
      </c>
      <c r="J20" s="8">
        <f>'DEFAULT PROPERTIES and SETTINGS'!B29</f>
        <v>0</v>
      </c>
      <c r="L20" s="8" t="str">
        <f>'DEFAULT PROPERTIES and SETTINGS'!D29</f>
        <v>Siltstone</v>
      </c>
      <c r="M20" s="8">
        <f t="shared" si="4"/>
        <v>17</v>
      </c>
      <c r="N20" s="53">
        <f t="shared" si="0"/>
        <v>17</v>
      </c>
      <c r="O20" s="88">
        <f>IF($M20&lt;=$Y$1,VLOOKUP($X$1*($N20-1)+1,DATA!$A$8:$M$1499,10,0),$M$1)</f>
        <v>1.50958</v>
      </c>
      <c r="P20" s="10">
        <f>IF($M20&lt;=$Y$1,VLOOKUP($X$1*($N20-1)+1,DATA!$A$8:$M$1499,5,0),$M$1)</f>
        <v>9.29144</v>
      </c>
      <c r="R20" s="8">
        <f t="shared" si="2"/>
        <v>67</v>
      </c>
      <c r="S20" s="53">
        <f t="shared" si="1"/>
      </c>
      <c r="T20" s="88">
        <f>IF($R20&lt;=$Y$1,VLOOKUP($X$1*($S20-1)+1,DATA!$A$8:$M$1499,10,0),$M$1)</f>
      </c>
      <c r="U20" s="10">
        <f>IF($R20&lt;=$Y$1,VLOOKUP($X$1*($S20-1)+1,DATA!$A$8:$M$1499,5,0),$M$1)</f>
      </c>
      <c r="W20" s="8" t="str">
        <f>COMPUTATION!H8</f>
        <v>cc/s</v>
      </c>
    </row>
    <row r="21" spans="1:21" ht="12.75">
      <c r="A21" s="108" t="str">
        <f>UPPER(CONCATENATE("RESIDUAL DRAWDOWN, IN ",DATA!M7))</f>
        <v>RESIDUAL DRAWDOWN, IN FEET</v>
      </c>
      <c r="B21" s="34"/>
      <c r="C21" s="34"/>
      <c r="I21" s="8">
        <f>'DEFAULT PROPERTIES and SETTINGS'!A30</f>
        <v>0</v>
      </c>
      <c r="J21" s="8">
        <f>'DEFAULT PROPERTIES and SETTINGS'!B30</f>
        <v>0</v>
      </c>
      <c r="L21" s="8" t="str">
        <f>'DEFAULT PROPERTIES and SETTINGS'!D30</f>
        <v>Claystone</v>
      </c>
      <c r="M21" s="8">
        <f t="shared" si="4"/>
        <v>18</v>
      </c>
      <c r="N21" s="53">
        <f t="shared" si="0"/>
        <v>18</v>
      </c>
      <c r="O21" s="88">
        <f>IF($M21&lt;=$Y$1,VLOOKUP($X$1*($N21-1)+1,DATA!$A$8:$M$1499,10,0),$M$1)</f>
        <v>1.51251</v>
      </c>
      <c r="P21" s="10">
        <f>IF($M21&lt;=$Y$1,VLOOKUP($X$1*($N21-1)+1,DATA!$A$8:$M$1499,5,0),$M$1)</f>
        <v>8.80438</v>
      </c>
      <c r="R21" s="8">
        <f t="shared" si="2"/>
        <v>68</v>
      </c>
      <c r="S21" s="53">
        <f t="shared" si="1"/>
      </c>
      <c r="T21" s="88">
        <f>IF($R21&lt;=$Y$1,VLOOKUP($X$1*($S21-1)+1,DATA!$A$8:$M$1499,10,0),$M$1)</f>
      </c>
      <c r="U21" s="10">
        <f>IF($R21&lt;=$Y$1,VLOOKUP($X$1*($S21-1)+1,DATA!$A$8:$M$1499,5,0),$M$1)</f>
      </c>
    </row>
    <row r="22" spans="1:21" ht="12.75">
      <c r="A22" s="109"/>
      <c r="B22" s="34"/>
      <c r="C22" s="34"/>
      <c r="I22" s="8">
        <f>'DEFAULT PROPERTIES and SETTINGS'!A31</f>
        <v>0</v>
      </c>
      <c r="J22" s="8">
        <f>'DEFAULT PROPERTIES and SETTINGS'!B31</f>
        <v>0</v>
      </c>
      <c r="L22" s="8" t="str">
        <f>'DEFAULT PROPERTIES and SETTINGS'!D31</f>
        <v>Anhydrite</v>
      </c>
      <c r="M22" s="8">
        <f t="shared" si="4"/>
        <v>19</v>
      </c>
      <c r="N22" s="53">
        <f t="shared" si="0"/>
        <v>19</v>
      </c>
      <c r="O22" s="88">
        <f>IF($M22&lt;=$Y$1,VLOOKUP($X$1*($N22-1)+1,DATA!$A$8:$M$1499,10,0),$M$1)</f>
        <v>1.51632</v>
      </c>
      <c r="P22" s="10">
        <f>IF($M22&lt;=$Y$1,VLOOKUP($X$1*($N22-1)+1,DATA!$A$8:$M$1499,5,0),$M$1)</f>
        <v>8.32077</v>
      </c>
      <c r="R22" s="8">
        <f t="shared" si="2"/>
        <v>69</v>
      </c>
      <c r="S22" s="53">
        <f t="shared" si="1"/>
      </c>
      <c r="T22" s="88">
        <f>IF($R22&lt;=$Y$1,VLOOKUP($X$1*($S22-1)+1,DATA!$A$8:$M$1499,10,0),$M$1)</f>
      </c>
      <c r="U22" s="10">
        <f>IF($R22&lt;=$Y$1,VLOOKUP($X$1*($S22-1)+1,DATA!$A$8:$M$1499,5,0),$M$1)</f>
      </c>
    </row>
    <row r="23" spans="1:21" ht="12.75">
      <c r="A23" s="109"/>
      <c r="B23" s="34"/>
      <c r="C23" s="34"/>
      <c r="I23" s="8">
        <f>'DEFAULT PROPERTIES and SETTINGS'!A32</f>
        <v>0</v>
      </c>
      <c r="J23" s="8">
        <f>'DEFAULT PROPERTIES and SETTINGS'!B32</f>
        <v>0</v>
      </c>
      <c r="L23" s="8" t="str">
        <f>'DEFAULT PROPERTIES and SETTINGS'!D32</f>
        <v>Shale</v>
      </c>
      <c r="M23" s="8">
        <f t="shared" si="4"/>
        <v>20</v>
      </c>
      <c r="N23" s="53">
        <f t="shared" si="0"/>
        <v>20</v>
      </c>
      <c r="O23" s="88">
        <f>IF($M23&lt;=$Y$1,VLOOKUP($X$1*($N23-1)+1,DATA!$A$8:$M$1499,10,0),$M$1)</f>
        <v>1.52128</v>
      </c>
      <c r="P23" s="10">
        <f>IF($M23&lt;=$Y$1,VLOOKUP($X$1*($N23-1)+1,DATA!$A$8:$M$1499,5,0),$M$1)</f>
        <v>7.84044</v>
      </c>
      <c r="R23" s="8">
        <f t="shared" si="2"/>
        <v>70</v>
      </c>
      <c r="S23" s="53">
        <f t="shared" si="1"/>
      </c>
      <c r="T23" s="88">
        <f>IF($R23&lt;=$Y$1,VLOOKUP($X$1*($S23-1)+1,DATA!$A$8:$M$1499,10,0),$M$1)</f>
      </c>
      <c r="U23" s="10">
        <f>IF($R23&lt;=$Y$1,VLOOKUP($X$1*($S23-1)+1,DATA!$A$8:$M$1499,5,0),$M$1)</f>
      </c>
    </row>
    <row r="24" spans="1:21" ht="12.75">
      <c r="A24" s="109"/>
      <c r="B24" s="10"/>
      <c r="I24" s="8">
        <f>'DEFAULT PROPERTIES and SETTINGS'!A33</f>
        <v>0</v>
      </c>
      <c r="J24" s="8">
        <f>'DEFAULT PROPERTIES and SETTINGS'!B33</f>
        <v>0</v>
      </c>
      <c r="L24" s="8" t="str">
        <f>'DEFAULT PROPERTIES and SETTINGS'!D33</f>
        <v>Permeable Basalt</v>
      </c>
      <c r="M24" s="8">
        <f t="shared" si="4"/>
        <v>21</v>
      </c>
      <c r="N24" s="53">
        <f t="shared" si="0"/>
        <v>21</v>
      </c>
      <c r="O24" s="88">
        <f>IF($M24&lt;=$Y$1,VLOOKUP($X$1*($N24-1)+1,DATA!$A$8:$M$1499,10,0),$M$1)</f>
        <v>1.52772</v>
      </c>
      <c r="P24" s="10">
        <f>IF($M24&lt;=$Y$1,VLOOKUP($X$1*($N24-1)+1,DATA!$A$8:$M$1499,5,0),$M$1)</f>
        <v>7.3634</v>
      </c>
      <c r="R24" s="8">
        <f t="shared" si="2"/>
        <v>71</v>
      </c>
      <c r="S24" s="53">
        <f t="shared" si="1"/>
      </c>
      <c r="T24" s="88">
        <f>IF($R24&lt;=$Y$1,VLOOKUP($X$1*($S24-1)+1,DATA!$A$8:$M$1499,10,0),$M$1)</f>
      </c>
      <c r="U24" s="10">
        <f>IF($R24&lt;=$Y$1,VLOOKUP($X$1*($S24-1)+1,DATA!$A$8:$M$1499,5,0),$M$1)</f>
      </c>
    </row>
    <row r="25" spans="1:21" ht="12.75" customHeight="1">
      <c r="A25" s="109"/>
      <c r="B25" s="10"/>
      <c r="I25" s="8">
        <f>'DEFAULT PROPERTIES and SETTINGS'!A34</f>
        <v>0</v>
      </c>
      <c r="J25" s="8">
        <f>'DEFAULT PROPERTIES and SETTINGS'!B34</f>
        <v>0</v>
      </c>
      <c r="L25" s="8" t="str">
        <f>'DEFAULT PROPERTIES and SETTINGS'!D34</f>
        <v>Fractured Igneous and Metamorphic Rock</v>
      </c>
      <c r="M25" s="8">
        <f t="shared" si="4"/>
        <v>22</v>
      </c>
      <c r="N25" s="53">
        <f t="shared" si="0"/>
        <v>22</v>
      </c>
      <c r="O25" s="88">
        <f>IF($M25&lt;=$Y$1,VLOOKUP($X$1*($N25-1)+1,DATA!$A$8:$M$1499,10,0),$M$1)</f>
        <v>1.53609</v>
      </c>
      <c r="P25" s="10">
        <f>IF($M25&lt;=$Y$1,VLOOKUP($X$1*($N25-1)+1,DATA!$A$8:$M$1499,5,0),$M$1)</f>
        <v>6.88992</v>
      </c>
      <c r="R25" s="8">
        <f t="shared" si="2"/>
        <v>72</v>
      </c>
      <c r="S25" s="53">
        <f t="shared" si="1"/>
      </c>
      <c r="T25" s="88">
        <f>IF($R25&lt;=$Y$1,VLOOKUP($X$1*($S25-1)+1,DATA!$A$8:$M$1499,10,0),$M$1)</f>
      </c>
      <c r="U25" s="10">
        <f>IF($R25&lt;=$Y$1,VLOOKUP($X$1*($S25-1)+1,DATA!$A$8:$M$1499,5,0),$M$1)</f>
      </c>
    </row>
    <row r="26" spans="1:21" ht="12.75" customHeight="1">
      <c r="A26" s="109"/>
      <c r="I26" s="8">
        <f>'DEFAULT PROPERTIES and SETTINGS'!A35</f>
        <v>0</v>
      </c>
      <c r="J26" s="8">
        <f>'DEFAULT PROPERTIES and SETTINGS'!B35</f>
        <v>0</v>
      </c>
      <c r="L26" s="8" t="str">
        <f>'DEFAULT PROPERTIES and SETTINGS'!D35</f>
        <v>Weathered Granite</v>
      </c>
      <c r="M26" s="8">
        <f t="shared" si="4"/>
        <v>23</v>
      </c>
      <c r="N26" s="53">
        <f t="shared" si="0"/>
        <v>23</v>
      </c>
      <c r="O26" s="88">
        <f>IF($M26&lt;=$Y$1,VLOOKUP($X$1*($N26-1)+1,DATA!$A$8:$M$1499,10,0),$M$1)</f>
        <v>1.54698</v>
      </c>
      <c r="P26" s="10">
        <f>IF($M26&lt;=$Y$1,VLOOKUP($X$1*($N26-1)+1,DATA!$A$8:$M$1499,5,0),$M$1)</f>
        <v>6.42047</v>
      </c>
      <c r="R26" s="8">
        <f t="shared" si="2"/>
        <v>73</v>
      </c>
      <c r="S26" s="53">
        <f t="shared" si="1"/>
      </c>
      <c r="T26" s="88">
        <f>IF($R26&lt;=$Y$1,VLOOKUP($X$1*($S26-1)+1,DATA!$A$8:$M$1499,10,0),$M$1)</f>
      </c>
      <c r="U26" s="10">
        <f>IF($R26&lt;=$Y$1,VLOOKUP($X$1*($S26-1)+1,DATA!$A$8:$M$1499,5,0),$M$1)</f>
      </c>
    </row>
    <row r="27" spans="1:21" ht="12.75" customHeight="1">
      <c r="A27" s="109"/>
      <c r="B27" s="37"/>
      <c r="C27" s="37"/>
      <c r="I27" s="8">
        <f>'DEFAULT PROPERTIES and SETTINGS'!A36</f>
        <v>0</v>
      </c>
      <c r="J27" s="8">
        <f>'DEFAULT PROPERTIES and SETTINGS'!B36</f>
        <v>0</v>
      </c>
      <c r="L27" s="8" t="str">
        <f>'DEFAULT PROPERTIES and SETTINGS'!D36</f>
        <v>Weathered Gabbro</v>
      </c>
      <c r="M27" s="8">
        <f t="shared" si="4"/>
        <v>24</v>
      </c>
      <c r="N27" s="53">
        <f t="shared" si="0"/>
        <v>24</v>
      </c>
      <c r="O27" s="88">
        <f>IF($M27&lt;=$Y$1,VLOOKUP($X$1*($N27-1)+1,DATA!$A$8:$M$1499,10,0),$M$1)</f>
        <v>1.56113</v>
      </c>
      <c r="P27" s="10">
        <f>IF($M27&lt;=$Y$1,VLOOKUP($X$1*($N27-1)+1,DATA!$A$8:$M$1499,5,0),$M$1)</f>
        <v>5.95576</v>
      </c>
      <c r="R27" s="8">
        <f t="shared" si="2"/>
        <v>74</v>
      </c>
      <c r="S27" s="53">
        <f t="shared" si="1"/>
      </c>
      <c r="T27" s="88">
        <f>IF($R27&lt;=$Y$1,VLOOKUP($X$1*($S27-1)+1,DATA!$A$8:$M$1499,10,0),$M$1)</f>
      </c>
      <c r="U27" s="10">
        <f>IF($R27&lt;=$Y$1,VLOOKUP($X$1*($S27-1)+1,DATA!$A$8:$M$1499,5,0),$M$1)</f>
      </c>
    </row>
    <row r="28" spans="1:21" ht="12.75" customHeight="1">
      <c r="A28" s="109"/>
      <c r="B28" s="70"/>
      <c r="C28" s="37"/>
      <c r="I28" s="8">
        <f>'DEFAULT PROPERTIES and SETTINGS'!A37</f>
        <v>0</v>
      </c>
      <c r="J28" s="8">
        <f>'DEFAULT PROPERTIES and SETTINGS'!B37</f>
        <v>0</v>
      </c>
      <c r="L28" s="8" t="str">
        <f>'DEFAULT PROPERTIES and SETTINGS'!D37</f>
        <v>Basalt</v>
      </c>
      <c r="M28" s="8">
        <f t="shared" si="4"/>
        <v>25</v>
      </c>
      <c r="N28" s="53">
        <f t="shared" si="0"/>
        <v>25</v>
      </c>
      <c r="O28" s="88">
        <f>IF($M28&lt;=$Y$1,VLOOKUP($X$1*($N28-1)+1,DATA!$A$8:$M$1499,10,0),$M$1)</f>
        <v>1.57952</v>
      </c>
      <c r="P28" s="10">
        <f>IF($M28&lt;=$Y$1,VLOOKUP($X$1*($N28-1)+1,DATA!$A$8:$M$1499,5,0),$M$1)</f>
        <v>5.49677</v>
      </c>
      <c r="R28" s="8">
        <f t="shared" si="2"/>
        <v>75</v>
      </c>
      <c r="S28" s="53">
        <f t="shared" si="1"/>
      </c>
      <c r="T28" s="88">
        <f>IF($R28&lt;=$Y$1,VLOOKUP($X$1*($S28-1)+1,DATA!$A$8:$M$1499,10,0),$M$1)</f>
      </c>
      <c r="U28" s="10">
        <f>IF($R28&lt;=$Y$1,VLOOKUP($X$1*($S28-1)+1,DATA!$A$8:$M$1499,5,0),$M$1)</f>
      </c>
    </row>
    <row r="29" spans="1:21" ht="12.75" customHeight="1">
      <c r="A29" s="109"/>
      <c r="B29" s="71"/>
      <c r="I29" s="8">
        <f>'DEFAULT PROPERTIES and SETTINGS'!A38</f>
        <v>0</v>
      </c>
      <c r="J29" s="8">
        <f>'DEFAULT PROPERTIES and SETTINGS'!B38</f>
        <v>0</v>
      </c>
      <c r="L29" s="8" t="str">
        <f>'DEFAULT PROPERTIES and SETTINGS'!D38</f>
        <v>Unfractured Igneous and Metamorphic Rock </v>
      </c>
      <c r="M29" s="8">
        <f t="shared" si="4"/>
        <v>26</v>
      </c>
      <c r="N29" s="53">
        <f t="shared" si="0"/>
        <v>26</v>
      </c>
      <c r="O29" s="88">
        <f>IF($M29&lt;=$Y$1,VLOOKUP($X$1*($N29-1)+1,DATA!$A$8:$M$1499,10,0),$M$1)</f>
        <v>1.60344</v>
      </c>
      <c r="P29" s="10">
        <f>IF($M29&lt;=$Y$1,VLOOKUP($X$1*($N29-1)+1,DATA!$A$8:$M$1499,5,0),$M$1)</f>
        <v>5.04475</v>
      </c>
      <c r="R29" s="8">
        <f t="shared" si="2"/>
        <v>76</v>
      </c>
      <c r="S29" s="53">
        <f t="shared" si="1"/>
      </c>
      <c r="T29" s="88">
        <f>IF($R29&lt;=$Y$1,VLOOKUP($X$1*($S29-1)+1,DATA!$A$8:$M$1499,10,0),$M$1)</f>
      </c>
      <c r="U29" s="10">
        <f>IF($R29&lt;=$Y$1,VLOOKUP($X$1*($S29-1)+1,DATA!$A$8:$M$1499,5,0),$M$1)</f>
      </c>
    </row>
    <row r="30" spans="1:21" ht="12.75" customHeight="1">
      <c r="A30" s="109"/>
      <c r="B30" s="71"/>
      <c r="I30" s="8">
        <f>'DEFAULT PROPERTIES and SETTINGS'!A39</f>
        <v>0</v>
      </c>
      <c r="J30" s="8">
        <f>'DEFAULT PROPERTIES and SETTINGS'!B39</f>
        <v>0</v>
      </c>
      <c r="L30" s="8" t="str">
        <f>'DEFAULT PROPERTIES and SETTINGS'!D39</f>
        <v>Unfractured Igneous and Metamorphic Rock </v>
      </c>
      <c r="M30" s="8">
        <f t="shared" si="4"/>
        <v>27</v>
      </c>
      <c r="N30" s="53">
        <f t="shared" si="0"/>
        <v>27</v>
      </c>
      <c r="O30" s="88">
        <f>IF($M30&lt;=$Y$1,VLOOKUP($X$1*($N30-1)+1,DATA!$A$8:$M$1499,10,0),$M$1)</f>
        <v>1.63453</v>
      </c>
      <c r="P30" s="10">
        <f>IF($M30&lt;=$Y$1,VLOOKUP($X$1*($N30-1)+1,DATA!$A$8:$M$1499,5,0),$M$1)</f>
        <v>4.60126</v>
      </c>
      <c r="R30" s="8">
        <f t="shared" si="2"/>
        <v>77</v>
      </c>
      <c r="S30" s="53">
        <f t="shared" si="1"/>
      </c>
      <c r="T30" s="88">
        <f>IF($R30&lt;=$Y$1,VLOOKUP($X$1*($S30-1)+1,DATA!$A$8:$M$1499,10,0),$M$1)</f>
      </c>
      <c r="U30" s="10">
        <f>IF($R30&lt;=$Y$1,VLOOKUP($X$1*($S30-1)+1,DATA!$A$8:$M$1499,5,0),$M$1)</f>
      </c>
    </row>
    <row r="31" spans="1:21" ht="15.75" customHeight="1">
      <c r="A31" s="109"/>
      <c r="B31" s="71"/>
      <c r="M31" s="8">
        <f t="shared" si="4"/>
        <v>28</v>
      </c>
      <c r="N31" s="53">
        <f t="shared" si="0"/>
        <v>28</v>
      </c>
      <c r="O31" s="88">
        <f>IF($M31&lt;=$Y$1,VLOOKUP($X$1*($N31-1)+1,DATA!$A$8:$M$1499,10,0),$M$1)</f>
        <v>1.67494</v>
      </c>
      <c r="P31" s="10">
        <f>IF($M31&lt;=$Y$1,VLOOKUP($X$1*($N31-1)+1,DATA!$A$8:$M$1499,5,0),$M$1)</f>
        <v>4.16818</v>
      </c>
      <c r="R31" s="8">
        <f t="shared" si="2"/>
        <v>78</v>
      </c>
      <c r="S31" s="53">
        <f t="shared" si="1"/>
      </c>
      <c r="T31" s="88">
        <f>IF($R31&lt;=$Y$1,VLOOKUP($X$1*($S31-1)+1,DATA!$A$8:$M$1499,10,0),$M$1)</f>
      </c>
      <c r="U31" s="10">
        <f>IF($R31&lt;=$Y$1,VLOOKUP($X$1*($S31-1)+1,DATA!$A$8:$M$1499,5,0),$M$1)</f>
      </c>
    </row>
    <row r="32" spans="1:21" ht="12.75" customHeight="1">
      <c r="A32" s="109"/>
      <c r="B32" s="10"/>
      <c r="M32" s="8">
        <f t="shared" si="4"/>
        <v>29</v>
      </c>
      <c r="N32" s="53">
        <f t="shared" si="0"/>
        <v>29</v>
      </c>
      <c r="O32" s="88">
        <f>IF($M32&lt;=$Y$1,VLOOKUP($X$1*($N32-1)+1,DATA!$A$8:$M$1499,10,0),$M$1)</f>
        <v>1.72748</v>
      </c>
      <c r="P32" s="10">
        <f>IF($M32&lt;=$Y$1,VLOOKUP($X$1*($N32-1)+1,DATA!$A$8:$M$1499,5,0),$M$1)</f>
        <v>3.7477</v>
      </c>
      <c r="R32" s="8">
        <f t="shared" si="2"/>
        <v>79</v>
      </c>
      <c r="S32" s="53">
        <f t="shared" si="1"/>
      </c>
      <c r="T32" s="88">
        <f>IF($R32&lt;=$Y$1,VLOOKUP($X$1*($S32-1)+1,DATA!$A$8:$M$1499,10,0),$M$1)</f>
      </c>
      <c r="U32" s="10">
        <f>IF($R32&lt;=$Y$1,VLOOKUP($X$1*($S32-1)+1,DATA!$A$8:$M$1499,5,0),$M$1)</f>
      </c>
    </row>
    <row r="33" spans="1:21" ht="12.75" customHeight="1">
      <c r="A33" s="109"/>
      <c r="M33" s="8">
        <f t="shared" si="4"/>
        <v>30</v>
      </c>
      <c r="N33" s="53">
        <f t="shared" si="0"/>
        <v>30</v>
      </c>
      <c r="O33" s="88">
        <f>IF($M33&lt;=$Y$1,VLOOKUP($X$1*($N33-1)+1,DATA!$A$8:$M$1499,10,0),$M$1)</f>
        <v>1.79578</v>
      </c>
      <c r="P33" s="10">
        <f>IF($M33&lt;=$Y$1,VLOOKUP($X$1*($N33-1)+1,DATA!$A$8:$M$1499,5,0),$M$1)</f>
        <v>3.3423</v>
      </c>
      <c r="R33" s="8">
        <f t="shared" si="2"/>
        <v>80</v>
      </c>
      <c r="S33" s="53">
        <f t="shared" si="1"/>
      </c>
      <c r="T33" s="88">
        <f>IF($R33&lt;=$Y$1,VLOOKUP($X$1*($S33-1)+1,DATA!$A$8:$M$1499,10,0),$M$1)</f>
      </c>
      <c r="U33" s="10">
        <f>IF($R33&lt;=$Y$1,VLOOKUP($X$1*($S33-1)+1,DATA!$A$8:$M$1499,5,0),$M$1)</f>
      </c>
    </row>
    <row r="34" spans="1:21" ht="12.75" customHeight="1">
      <c r="A34" s="109"/>
      <c r="M34" s="8">
        <f aca="true" t="shared" si="5" ref="M34:M53">M33+1</f>
        <v>31</v>
      </c>
      <c r="N34" s="53">
        <f t="shared" si="0"/>
        <v>31</v>
      </c>
      <c r="O34" s="88">
        <f>IF($M34&lt;=$Y$1,VLOOKUP($X$1*($N34-1)+1,DATA!$A$8:$M$1499,10,0),$M$1)</f>
        <v>1.88457</v>
      </c>
      <c r="P34" s="10">
        <f>IF($M34&lt;=$Y$1,VLOOKUP($X$1*($N34-1)+1,DATA!$A$8:$M$1499,5,0),$M$1)</f>
        <v>2.95468</v>
      </c>
      <c r="R34" s="8">
        <f t="shared" si="2"/>
        <v>81</v>
      </c>
      <c r="S34" s="53">
        <f t="shared" si="1"/>
      </c>
      <c r="T34" s="88">
        <f>IF($R34&lt;=$Y$1,VLOOKUP($X$1*($S34-1)+1,DATA!$A$8:$M$1499,10,0),$M$1)</f>
      </c>
      <c r="U34" s="10">
        <f>IF($R34&lt;=$Y$1,VLOOKUP($X$1*($S34-1)+1,DATA!$A$8:$M$1499,5,0),$M$1)</f>
      </c>
    </row>
    <row r="35" spans="1:21" ht="12.75" customHeight="1">
      <c r="A35" s="109"/>
      <c r="M35" s="8">
        <f t="shared" si="5"/>
        <v>32</v>
      </c>
      <c r="N35" s="53">
        <f t="shared" si="0"/>
      </c>
      <c r="O35" s="88">
        <f>IF($M35&lt;=$Y$1,VLOOKUP($X$1*($N35-1)+1,DATA!$A$8:$M$1499,10,0),$M$1)</f>
      </c>
      <c r="P35" s="10">
        <f>IF($M35&lt;=$Y$1,VLOOKUP($X$1*($N35-1)+1,DATA!$A$8:$M$1499,5,0),$M$1)</f>
      </c>
      <c r="R35" s="8">
        <f t="shared" si="2"/>
        <v>82</v>
      </c>
      <c r="S35" s="53">
        <f t="shared" si="1"/>
      </c>
      <c r="T35" s="88">
        <f>IF($R35&lt;=$Y$1,VLOOKUP($X$1*($S35-1)+1,DATA!$A$8:$M$1499,10,0),$M$1)</f>
      </c>
      <c r="U35" s="10">
        <f>IF($R35&lt;=$Y$1,VLOOKUP($X$1*($S35-1)+1,DATA!$A$8:$M$1499,5,0),$M$1)</f>
      </c>
    </row>
    <row r="36" spans="1:21" ht="12.75" customHeight="1">
      <c r="A36" s="109"/>
      <c r="M36" s="8">
        <f t="shared" si="5"/>
        <v>33</v>
      </c>
      <c r="N36" s="53">
        <f aca="true" t="shared" si="6" ref="N36:N53">IF($M36&lt;=$Y$1,M36,$M$1)</f>
      </c>
      <c r="O36" s="88">
        <f>IF($M36&lt;=$Y$1,VLOOKUP($X$1*($N36-1)+1,DATA!$A$8:$M$1499,10,0),$M$1)</f>
      </c>
      <c r="P36" s="10">
        <f>IF($M36&lt;=$Y$1,VLOOKUP($X$1*($N36-1)+1,DATA!$A$8:$M$1499,5,0),$M$1)</f>
      </c>
      <c r="R36" s="8">
        <f t="shared" si="2"/>
        <v>83</v>
      </c>
      <c r="S36" s="53">
        <f aca="true" t="shared" si="7" ref="S36:S53">IF($R36&lt;=$Y$1,R36,$M$1)</f>
      </c>
      <c r="T36" s="88">
        <f>IF($R36&lt;=$Y$1,VLOOKUP($X$1*($S36-1)+1,DATA!$A$8:$M$1499,10,0),$M$1)</f>
      </c>
      <c r="U36" s="10">
        <f>IF($R36&lt;=$Y$1,VLOOKUP($X$1*($S36-1)+1,DATA!$A$8:$M$1499,5,0),$M$1)</f>
      </c>
    </row>
    <row r="37" spans="1:21" ht="12.75" customHeight="1">
      <c r="A37" s="109"/>
      <c r="M37" s="8">
        <f t="shared" si="5"/>
        <v>34</v>
      </c>
      <c r="N37" s="53">
        <f t="shared" si="6"/>
      </c>
      <c r="O37" s="88">
        <f>IF($M37&lt;=$Y$1,VLOOKUP($X$1*($N37-1)+1,DATA!$A$8:$M$1499,10,0),$M$1)</f>
      </c>
      <c r="P37" s="10">
        <f>IF($M37&lt;=$Y$1,VLOOKUP($X$1*($N37-1)+1,DATA!$A$8:$M$1499,5,0),$M$1)</f>
      </c>
      <c r="R37" s="8">
        <f t="shared" si="2"/>
        <v>84</v>
      </c>
      <c r="S37" s="53">
        <f t="shared" si="7"/>
      </c>
      <c r="T37" s="88">
        <f>IF($R37&lt;=$Y$1,VLOOKUP($X$1*($S37-1)+1,DATA!$A$8:$M$1499,10,0),$M$1)</f>
      </c>
      <c r="U37" s="10">
        <f>IF($R37&lt;=$Y$1,VLOOKUP($X$1*($S37-1)+1,DATA!$A$8:$M$1499,5,0),$M$1)</f>
      </c>
    </row>
    <row r="38" spans="1:21" ht="12.75">
      <c r="A38" s="109"/>
      <c r="M38" s="8">
        <f t="shared" si="5"/>
        <v>35</v>
      </c>
      <c r="N38" s="53">
        <f t="shared" si="6"/>
      </c>
      <c r="O38" s="88">
        <f>IF($M38&lt;=$Y$1,VLOOKUP($X$1*($N38-1)+1,DATA!$A$8:$M$1499,10,0),$M$1)</f>
      </c>
      <c r="P38" s="10">
        <f>IF($M38&lt;=$Y$1,VLOOKUP($X$1*($N38-1)+1,DATA!$A$8:$M$1499,5,0),$M$1)</f>
      </c>
      <c r="R38" s="8">
        <f t="shared" si="2"/>
        <v>85</v>
      </c>
      <c r="S38" s="53">
        <f t="shared" si="7"/>
      </c>
      <c r="T38" s="88">
        <f>IF($R38&lt;=$Y$1,VLOOKUP($X$1*($S38-1)+1,DATA!$A$8:$M$1499,10,0),$M$1)</f>
      </c>
      <c r="U38" s="10">
        <f>IF($R38&lt;=$Y$1,VLOOKUP($X$1*($S38-1)+1,DATA!$A$8:$M$1499,5,0),$M$1)</f>
      </c>
    </row>
    <row r="39" spans="1:21" ht="12.75">
      <c r="A39" s="109"/>
      <c r="M39" s="8">
        <f t="shared" si="5"/>
        <v>36</v>
      </c>
      <c r="N39" s="53">
        <f t="shared" si="6"/>
      </c>
      <c r="O39" s="88">
        <f>IF($M39&lt;=$Y$1,VLOOKUP($X$1*($N39-1)+1,DATA!$A$8:$M$1499,10,0),$M$1)</f>
      </c>
      <c r="P39" s="10">
        <f>IF($M39&lt;=$Y$1,VLOOKUP($X$1*($N39-1)+1,DATA!$A$8:$M$1499,5,0),$M$1)</f>
      </c>
      <c r="R39" s="8">
        <f t="shared" si="2"/>
        <v>86</v>
      </c>
      <c r="S39" s="53">
        <f t="shared" si="7"/>
      </c>
      <c r="T39" s="88">
        <f>IF($R39&lt;=$Y$1,VLOOKUP($X$1*($S39-1)+1,DATA!$A$8:$M$1499,10,0),$M$1)</f>
      </c>
      <c r="U39" s="10">
        <f>IF($R39&lt;=$Y$1,VLOOKUP($X$1*($S39-1)+1,DATA!$A$8:$M$1499,5,0),$M$1)</f>
      </c>
    </row>
    <row r="40" spans="1:21" ht="12.75">
      <c r="A40" s="109"/>
      <c r="M40" s="8">
        <f t="shared" si="5"/>
        <v>37</v>
      </c>
      <c r="N40" s="53">
        <f t="shared" si="6"/>
      </c>
      <c r="O40" s="88">
        <f>IF($M40&lt;=$Y$1,VLOOKUP($X$1*($N40-1)+1,DATA!$A$8:$M$1499,10,0),$M$1)</f>
      </c>
      <c r="P40" s="10">
        <f>IF($M40&lt;=$Y$1,VLOOKUP($X$1*($N40-1)+1,DATA!$A$8:$M$1499,5,0),$M$1)</f>
      </c>
      <c r="R40" s="8">
        <f t="shared" si="2"/>
        <v>87</v>
      </c>
      <c r="S40" s="53">
        <f t="shared" si="7"/>
      </c>
      <c r="T40" s="88">
        <f>IF($R40&lt;=$Y$1,VLOOKUP($X$1*($S40-1)+1,DATA!$A$8:$M$1499,10,0),$M$1)</f>
      </c>
      <c r="U40" s="10">
        <f>IF($R40&lt;=$Y$1,VLOOKUP($X$1*($S40-1)+1,DATA!$A$8:$M$1499,5,0),$M$1)</f>
      </c>
    </row>
    <row r="41" spans="1:21" ht="12.75">
      <c r="A41" s="109"/>
      <c r="M41" s="8">
        <f t="shared" si="5"/>
        <v>38</v>
      </c>
      <c r="N41" s="53">
        <f t="shared" si="6"/>
      </c>
      <c r="O41" s="88">
        <f>IF($M41&lt;=$Y$1,VLOOKUP($X$1*($N41-1)+1,DATA!$A$8:$M$1499,10,0),$M$1)</f>
      </c>
      <c r="P41" s="10">
        <f>IF($M41&lt;=$Y$1,VLOOKUP($X$1*($N41-1)+1,DATA!$A$8:$M$1499,5,0),$M$1)</f>
      </c>
      <c r="R41" s="8">
        <f t="shared" si="2"/>
        <v>88</v>
      </c>
      <c r="S41" s="53">
        <f t="shared" si="7"/>
      </c>
      <c r="T41" s="88">
        <f>IF($R41&lt;=$Y$1,VLOOKUP($X$1*($S41-1)+1,DATA!$A$8:$M$1499,10,0),$M$1)</f>
      </c>
      <c r="U41" s="10">
        <f>IF($R41&lt;=$Y$1,VLOOKUP($X$1*($S41-1)+1,DATA!$A$8:$M$1499,5,0),$M$1)</f>
      </c>
    </row>
    <row r="42" spans="1:21" ht="12.75">
      <c r="A42" s="109"/>
      <c r="M42" s="8">
        <f t="shared" si="5"/>
        <v>39</v>
      </c>
      <c r="N42" s="53">
        <f t="shared" si="6"/>
      </c>
      <c r="O42" s="88">
        <f>IF($M42&lt;=$Y$1,VLOOKUP($X$1*($N42-1)+1,DATA!$A$8:$M$1499,10,0),$M$1)</f>
      </c>
      <c r="P42" s="10">
        <f>IF($M42&lt;=$Y$1,VLOOKUP($X$1*($N42-1)+1,DATA!$A$8:$M$1499,5,0),$M$1)</f>
      </c>
      <c r="R42" s="8">
        <f t="shared" si="2"/>
        <v>89</v>
      </c>
      <c r="S42" s="53">
        <f t="shared" si="7"/>
      </c>
      <c r="T42" s="88">
        <f>IF($R42&lt;=$Y$1,VLOOKUP($X$1*($S42-1)+1,DATA!$A$8:$M$1499,10,0),$M$1)</f>
      </c>
      <c r="U42" s="10">
        <f>IF($R42&lt;=$Y$1,VLOOKUP($X$1*($S42-1)+1,DATA!$A$8:$M$1499,5,0),$M$1)</f>
      </c>
    </row>
    <row r="43" spans="1:21" ht="12.75">
      <c r="A43" s="109"/>
      <c r="M43" s="8">
        <f>M42+1</f>
        <v>40</v>
      </c>
      <c r="N43" s="53">
        <f t="shared" si="6"/>
      </c>
      <c r="O43" s="88">
        <f>IF($M43&lt;=$Y$1,VLOOKUP($X$1*($N43-1)+1,DATA!$A$8:$M$1499,10,0),$M$1)</f>
      </c>
      <c r="P43" s="10">
        <f>IF($M43&lt;=$Y$1,VLOOKUP($X$1*($N43-1)+1,DATA!$A$8:$M$1499,5,0),$M$1)</f>
      </c>
      <c r="R43" s="8">
        <f t="shared" si="2"/>
        <v>90</v>
      </c>
      <c r="S43" s="53">
        <f t="shared" si="7"/>
      </c>
      <c r="T43" s="88">
        <f>IF($R43&lt;=$Y$1,VLOOKUP($X$1*($S43-1)+1,DATA!$A$8:$M$1499,10,0),$M$1)</f>
      </c>
      <c r="U43" s="10">
        <f>IF($R43&lt;=$Y$1,VLOOKUP($X$1*($S43-1)+1,DATA!$A$8:$M$1499,5,0),$M$1)</f>
      </c>
    </row>
    <row r="44" spans="13:21" ht="12.75">
      <c r="M44" s="8">
        <f>M43+1</f>
        <v>41</v>
      </c>
      <c r="N44" s="53">
        <f t="shared" si="6"/>
      </c>
      <c r="O44" s="88">
        <f>IF($M44&lt;=$Y$1,VLOOKUP($X$1*($N44-1)+1,DATA!$A$8:$M$1499,10,0),$M$1)</f>
      </c>
      <c r="P44" s="10">
        <f>IF($M44&lt;=$Y$1,VLOOKUP($X$1*($N44-1)+1,DATA!$A$8:$M$1499,5,0),$M$1)</f>
      </c>
      <c r="R44" s="8">
        <f t="shared" si="2"/>
        <v>91</v>
      </c>
      <c r="S44" s="53">
        <f t="shared" si="7"/>
      </c>
      <c r="T44" s="88">
        <f>IF($R44&lt;=$Y$1,VLOOKUP($X$1*($S44-1)+1,DATA!$A$8:$M$1499,10,0),$M$1)</f>
      </c>
      <c r="U44" s="10">
        <f>IF($R44&lt;=$Y$1,VLOOKUP($X$1*($S44-1)+1,DATA!$A$8:$M$1499,5,0),$M$1)</f>
      </c>
    </row>
    <row r="45" spans="13:21" ht="12.75">
      <c r="M45" s="8">
        <f t="shared" si="5"/>
        <v>42</v>
      </c>
      <c r="N45" s="53">
        <f t="shared" si="6"/>
      </c>
      <c r="O45" s="88">
        <f>IF($M45&lt;=$Y$1,VLOOKUP($X$1*($N45-1)+1,DATA!$A$8:$M$1499,10,0),$M$1)</f>
      </c>
      <c r="P45" s="10">
        <f>IF($M45&lt;=$Y$1,VLOOKUP($X$1*($N45-1)+1,DATA!$A$8:$M$1499,5,0),$M$1)</f>
      </c>
      <c r="R45" s="8">
        <f t="shared" si="2"/>
        <v>92</v>
      </c>
      <c r="S45" s="53">
        <f t="shared" si="7"/>
      </c>
      <c r="T45" s="88">
        <f>IF($R45&lt;=$Y$1,VLOOKUP($X$1*($S45-1)+1,DATA!$A$8:$M$1499,10,0),$M$1)</f>
      </c>
      <c r="U45" s="10">
        <f>IF($R45&lt;=$Y$1,VLOOKUP($X$1*($S45-1)+1,DATA!$A$8:$M$1499,5,0),$M$1)</f>
      </c>
    </row>
    <row r="46" spans="13:21" ht="12.75">
      <c r="M46" s="8">
        <f t="shared" si="5"/>
        <v>43</v>
      </c>
      <c r="N46" s="53">
        <f t="shared" si="6"/>
      </c>
      <c r="O46" s="88">
        <f>IF($M46&lt;=$Y$1,VLOOKUP($X$1*($N46-1)+1,DATA!$A$8:$M$1499,10,0),$M$1)</f>
      </c>
      <c r="P46" s="10">
        <f>IF($M46&lt;=$Y$1,VLOOKUP($X$1*($N46-1)+1,DATA!$A$8:$M$1499,5,0),$M$1)</f>
      </c>
      <c r="R46" s="8">
        <f t="shared" si="2"/>
        <v>93</v>
      </c>
      <c r="S46" s="53">
        <f t="shared" si="7"/>
      </c>
      <c r="T46" s="88">
        <f>IF($R46&lt;=$Y$1,VLOOKUP($X$1*($S46-1)+1,DATA!$A$8:$M$1499,10,0),$M$1)</f>
      </c>
      <c r="U46" s="10">
        <f>IF($R46&lt;=$Y$1,VLOOKUP($X$1*($S46-1)+1,DATA!$A$8:$M$1499,5,0),$M$1)</f>
      </c>
    </row>
    <row r="47" spans="13:21" ht="12.75">
      <c r="M47" s="8">
        <f>M46+1</f>
        <v>44</v>
      </c>
      <c r="N47" s="53">
        <f t="shared" si="6"/>
      </c>
      <c r="O47" s="88">
        <f>IF($M47&lt;=$Y$1,VLOOKUP($X$1*($N47-1)+1,DATA!$A$8:$M$1499,10,0),$M$1)</f>
      </c>
      <c r="P47" s="10">
        <f>IF($M47&lt;=$Y$1,VLOOKUP($X$1*($N47-1)+1,DATA!$A$8:$M$1499,5,0),$M$1)</f>
      </c>
      <c r="R47" s="8">
        <f t="shared" si="2"/>
        <v>94</v>
      </c>
      <c r="S47" s="53">
        <f t="shared" si="7"/>
      </c>
      <c r="T47" s="88">
        <f>IF($R47&lt;=$Y$1,VLOOKUP($X$1*($S47-1)+1,DATA!$A$8:$M$1499,10,0),$M$1)</f>
      </c>
      <c r="U47" s="10">
        <f>IF($R47&lt;=$Y$1,VLOOKUP($X$1*($S47-1)+1,DATA!$A$8:$M$1499,5,0),$M$1)</f>
      </c>
    </row>
    <row r="48" spans="13:21" ht="12.75">
      <c r="M48" s="8">
        <f t="shared" si="5"/>
        <v>45</v>
      </c>
      <c r="N48" s="53">
        <f t="shared" si="6"/>
      </c>
      <c r="O48" s="88">
        <f>IF($M48&lt;=$Y$1,VLOOKUP($X$1*($N48-1)+1,DATA!$A$8:$M$1499,10,0),$M$1)</f>
      </c>
      <c r="P48" s="10">
        <f>IF($M48&lt;=$Y$1,VLOOKUP($X$1*($N48-1)+1,DATA!$A$8:$M$1499,5,0),$M$1)</f>
      </c>
      <c r="R48" s="8">
        <f aca="true" t="shared" si="8" ref="R48:R53">R47+1</f>
        <v>95</v>
      </c>
      <c r="S48" s="53">
        <f t="shared" si="7"/>
      </c>
      <c r="T48" s="88">
        <f>IF($R48&lt;=$Y$1,VLOOKUP($X$1*($S48-1)+1,DATA!$A$8:$M$1499,10,0),$M$1)</f>
      </c>
      <c r="U48" s="10">
        <f>IF($R48&lt;=$Y$1,VLOOKUP($X$1*($S48-1)+1,DATA!$A$8:$M$1499,5,0),$M$1)</f>
      </c>
    </row>
    <row r="49" spans="1:21" ht="12.75">
      <c r="A49" s="8" t="s">
        <v>26</v>
      </c>
      <c r="H49" s="7" t="s">
        <v>148</v>
      </c>
      <c r="M49" s="8">
        <f t="shared" si="5"/>
        <v>46</v>
      </c>
      <c r="N49" s="53">
        <f t="shared" si="6"/>
      </c>
      <c r="O49" s="88">
        <f>IF($M49&lt;=$Y$1,VLOOKUP($X$1*($N49-1)+1,DATA!$A$8:$M$1499,10,0),$M$1)</f>
      </c>
      <c r="P49" s="10">
        <f>IF($M49&lt;=$Y$1,VLOOKUP($X$1*($N49-1)+1,DATA!$A$8:$M$1499,5,0),$M$1)</f>
      </c>
      <c r="R49" s="8">
        <f t="shared" si="8"/>
        <v>96</v>
      </c>
      <c r="S49" s="53">
        <f t="shared" si="7"/>
      </c>
      <c r="T49" s="88">
        <f>IF($R49&lt;=$Y$1,VLOOKUP($X$1*($S49-1)+1,DATA!$A$8:$M$1499,10,0),$M$1)</f>
      </c>
      <c r="U49" s="10">
        <f>IF($R49&lt;=$Y$1,VLOOKUP($X$1*($S49-1)+1,DATA!$A$8:$M$1499,5,0),$M$1)</f>
      </c>
    </row>
    <row r="50" spans="13:21" ht="12.75">
      <c r="M50" s="8">
        <f t="shared" si="5"/>
        <v>47</v>
      </c>
      <c r="N50" s="53">
        <f t="shared" si="6"/>
      </c>
      <c r="O50" s="88">
        <f>IF($M50&lt;=$Y$1,VLOOKUP($X$1*($N50-1)+1,DATA!$A$8:$M$1499,10,0),$M$1)</f>
      </c>
      <c r="P50" s="10">
        <f>IF($M50&lt;=$Y$1,VLOOKUP($X$1*($N50-1)+1,DATA!$A$8:$M$1499,5,0),$M$1)</f>
      </c>
      <c r="R50" s="8">
        <f t="shared" si="8"/>
        <v>97</v>
      </c>
      <c r="S50" s="53">
        <f t="shared" si="7"/>
      </c>
      <c r="T50" s="88">
        <f>IF($R50&lt;=$Y$1,VLOOKUP($X$1*($S50-1)+1,DATA!$A$8:$M$1499,10,0),$M$1)</f>
      </c>
      <c r="U50" s="10">
        <f>IF($R50&lt;=$Y$1,VLOOKUP($X$1*($S50-1)+1,DATA!$A$8:$M$1499,5,0),$M$1)</f>
      </c>
    </row>
    <row r="51" spans="13:21" ht="12.75">
      <c r="M51" s="8">
        <f t="shared" si="5"/>
        <v>48</v>
      </c>
      <c r="N51" s="53">
        <f t="shared" si="6"/>
      </c>
      <c r="O51" s="88">
        <f>IF($M51&lt;=$Y$1,VLOOKUP($X$1*($N51-1)+1,DATA!$A$8:$M$1499,10,0),$M$1)</f>
      </c>
      <c r="P51" s="10">
        <f>IF($M51&lt;=$Y$1,VLOOKUP($X$1*($N51-1)+1,DATA!$A$8:$M$1499,5,0),$M$1)</f>
      </c>
      <c r="R51" s="8">
        <f t="shared" si="8"/>
        <v>98</v>
      </c>
      <c r="S51" s="53">
        <f t="shared" si="7"/>
      </c>
      <c r="T51" s="88">
        <f>IF($R51&lt;=$Y$1,VLOOKUP($X$1*($S51-1)+1,DATA!$A$8:$M$1499,10,0),$M$1)</f>
      </c>
      <c r="U51" s="10">
        <f>IF($R51&lt;=$Y$1,VLOOKUP($X$1*($S51-1)+1,DATA!$A$8:$M$1499,5,0),$M$1)</f>
      </c>
    </row>
    <row r="52" spans="13:21" ht="12.75">
      <c r="M52" s="8">
        <f t="shared" si="5"/>
        <v>49</v>
      </c>
      <c r="N52" s="53">
        <f t="shared" si="6"/>
      </c>
      <c r="O52" s="88">
        <f>IF($M52&lt;=$Y$1,VLOOKUP($X$1*($N52-1)+1,DATA!$A$8:$M$1499,10,0),$M$1)</f>
      </c>
      <c r="P52" s="10">
        <f>IF($M52&lt;=$Y$1,VLOOKUP($X$1*($N52-1)+1,DATA!$A$8:$M$1499,5,0),$M$1)</f>
      </c>
      <c r="R52" s="8">
        <f t="shared" si="8"/>
        <v>99</v>
      </c>
      <c r="S52" s="53">
        <f t="shared" si="7"/>
      </c>
      <c r="T52" s="88">
        <f>IF($R52&lt;=$Y$1,VLOOKUP($X$1*($S52-1)+1,DATA!$A$8:$M$1499,10,0),$M$1)</f>
      </c>
      <c r="U52" s="10">
        <f>IF($R52&lt;=$Y$1,VLOOKUP($X$1*($S52-1)+1,DATA!$A$8:$M$1499,5,0),$M$1)</f>
      </c>
    </row>
    <row r="53" spans="13:21" ht="12.75">
      <c r="M53" s="8">
        <f t="shared" si="5"/>
        <v>50</v>
      </c>
      <c r="N53" s="53">
        <f t="shared" si="6"/>
      </c>
      <c r="O53" s="88">
        <f>IF($M53&lt;=$Y$1,VLOOKUP($X$1*($N53-1)+1,DATA!$A$8:$M$1499,10,0),$M$1)</f>
      </c>
      <c r="P53" s="10">
        <f>IF($M53&lt;=$Y$1,VLOOKUP($X$1*($N53-1)+1,DATA!$A$8:$M$1499,5,0),$M$1)</f>
      </c>
      <c r="R53" s="8">
        <f t="shared" si="8"/>
        <v>100</v>
      </c>
      <c r="S53" s="53">
        <f t="shared" si="7"/>
      </c>
      <c r="T53" s="88">
        <f>IF($R53&lt;=$Y$1,VLOOKUP($X$1*($S53-1)+1,DATA!$A$8:$M$1499,10,0),$M$1)</f>
      </c>
      <c r="U53" s="10">
        <f>IF($R53&lt;=$Y$1,VLOOKUP($X$1*($S53-1)+1,DATA!$A$8:$M$1499,5,0),$M$1)</f>
      </c>
    </row>
    <row r="54" spans="18:21" ht="12.75">
      <c r="R54" s="8">
        <f>R53+1</f>
        <v>101</v>
      </c>
      <c r="S54" s="34"/>
      <c r="T54" s="72"/>
      <c r="U54" s="10"/>
    </row>
  </sheetData>
  <sheetProtection sheet="1" objects="1" scenarios="1"/>
  <mergeCells count="2">
    <mergeCell ref="B15:C15"/>
    <mergeCell ref="A21:A43"/>
  </mergeCells>
  <dataValidations count="5">
    <dataValidation type="list" allowBlank="1" showInputMessage="1" showErrorMessage="1" promptTitle="AQUIFER MATERIAL" prompt="Select a material that best describes the geologic medium " sqref="B15">
      <formula1>$L$2:$L$33</formula1>
    </dataValidation>
    <dataValidation type="list" allowBlank="1" showInputMessage="1" showErrorMessage="1" promptTitle="ANNULAR FILL ABOVE SCREEN" prompt="Describe annular seal above screened interval" sqref="B14">
      <formula1>$J$2:$J$5</formula1>
    </dataValidation>
    <dataValidation type="list" allowBlank="1" showInputMessage="1" showErrorMessage="1" promptTitle="ANNULAR FILL ACROSS SCREEN" prompt="Describe material between screen an aquifer" sqref="B13">
      <formula1>$I$2:$I$6</formula1>
    </dataValidation>
    <dataValidation type="list" showInputMessage="1" showErrorMessage="1" promptTitle="UNITS" prompt="Select from list" sqref="C5:C7">
      <formula1>$W$3:$W$7</formula1>
    </dataValidation>
    <dataValidation type="list" allowBlank="1" showInputMessage="1" showErrorMessage="1" sqref="C16">
      <formula1>$W$13:$W$20</formula1>
    </dataValidation>
  </dataValidations>
  <printOptions/>
  <pageMargins left="1.24" right="0.75" top="0.66" bottom="0.43" header="0.5" footer="0.25"/>
  <pageSetup horizontalDpi="600" verticalDpi="600" orientation="portrait" scale="98" r:id="rId2"/>
  <headerFooter alignWithMargins="0">
    <oddHeader>&amp;R&amp;F</oddHeader>
    <oddFooter>&amp;R&amp;F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28"/>
  <sheetViews>
    <sheetView zoomScaleSheetLayoutView="100" workbookViewId="0" topLeftCell="B1">
      <selection activeCell="M6" sqref="M6"/>
    </sheetView>
  </sheetViews>
  <sheetFormatPr defaultColWidth="9.140625" defaultRowHeight="12.75"/>
  <cols>
    <col min="1" max="1" width="4.00390625" style="83" hidden="1" customWidth="1"/>
    <col min="2" max="2" width="8.57421875" style="20" customWidth="1"/>
    <col min="3" max="3" width="11.8515625" style="20" customWidth="1"/>
    <col min="4" max="4" width="8.8515625" style="20" customWidth="1"/>
    <col min="5" max="5" width="9.140625" style="20" customWidth="1"/>
    <col min="6" max="6" width="9.140625" style="83" customWidth="1"/>
    <col min="7" max="8" width="0" style="83" hidden="1" customWidth="1"/>
    <col min="9" max="9" width="6.8515625" style="8" hidden="1" customWidth="1"/>
    <col min="10" max="10" width="10.00390625" style="8" bestFit="1" customWidth="1"/>
    <col min="11" max="11" width="10.421875" style="8" bestFit="1" customWidth="1"/>
    <col min="12" max="12" width="10.421875" style="8" customWidth="1"/>
    <col min="13" max="14" width="9.140625" style="8" customWidth="1"/>
    <col min="15" max="18" width="9.140625" style="8" hidden="1" customWidth="1"/>
    <col min="19" max="19" width="10.00390625" style="8" hidden="1" customWidth="1"/>
    <col min="20" max="22" width="9.140625" style="8" hidden="1" customWidth="1"/>
    <col min="23" max="23" width="6.8515625" style="8" customWidth="1"/>
    <col min="24" max="25" width="9.140625" style="8" customWidth="1"/>
    <col min="26" max="26" width="5.7109375" style="8" hidden="1" customWidth="1"/>
    <col min="27" max="27" width="8.421875" style="8" hidden="1" customWidth="1"/>
    <col min="28" max="16384" width="9.140625" style="8" customWidth="1"/>
  </cols>
  <sheetData>
    <row r="1" spans="1:12" ht="12.75">
      <c r="A1" s="8"/>
      <c r="B1" s="8"/>
      <c r="C1" s="8"/>
      <c r="D1" s="7" t="s">
        <v>62</v>
      </c>
      <c r="E1" s="8">
        <f>COUNTIF(J8:J2084,"&gt;0")</f>
        <v>31</v>
      </c>
      <c r="F1" s="8"/>
      <c r="G1" s="8"/>
      <c r="H1" s="8"/>
      <c r="J1" s="7"/>
      <c r="K1" s="10"/>
      <c r="L1" s="10"/>
    </row>
    <row r="2" spans="1:19" ht="12.75">
      <c r="A2" s="8"/>
      <c r="B2" s="83"/>
      <c r="C2" s="102"/>
      <c r="D2" s="110"/>
      <c r="E2" s="110"/>
      <c r="F2" s="110"/>
      <c r="G2" s="8"/>
      <c r="H2" s="8"/>
      <c r="R2" s="8">
        <f>S2*VLOOKUP(E7,$Z$7:$AA$12,2,0)/VLOOKUP(M7,$Z$7:$AA$12,2,0)</f>
        <v>1</v>
      </c>
      <c r="S2" s="8">
        <f>IF(K3&gt;E8,1,-1)</f>
        <v>1</v>
      </c>
    </row>
    <row r="3" spans="1:15" ht="30" customHeight="1">
      <c r="A3" s="77"/>
      <c r="B3" s="77"/>
      <c r="C3" s="77"/>
      <c r="D3" s="78" t="s">
        <v>2</v>
      </c>
      <c r="E3" s="77"/>
      <c r="F3" s="77"/>
      <c r="G3" s="77"/>
      <c r="H3" s="77"/>
      <c r="J3" s="79" t="str">
        <f>CONCATENATE("Final water level, in ",E7,"  =")</f>
        <v>Final water level, in Feet  =</v>
      </c>
      <c r="K3" s="10">
        <f>IF(E8&gt;E13,MIN(E8:E2001),MAX(E8:E2001))</f>
        <v>40.7224</v>
      </c>
      <c r="L3" s="10"/>
      <c r="M3" s="46"/>
      <c r="N3" s="46"/>
      <c r="O3" s="46"/>
    </row>
    <row r="4" spans="1:16" ht="13.5" customHeight="1">
      <c r="A4" s="77"/>
      <c r="B4" s="77"/>
      <c r="C4" s="77"/>
      <c r="D4" s="78"/>
      <c r="E4" s="77"/>
      <c r="F4" s="77"/>
      <c r="G4" s="77"/>
      <c r="H4" s="77"/>
      <c r="J4" s="7" t="s">
        <v>146</v>
      </c>
      <c r="K4" s="54">
        <f>J9-J8</f>
        <v>1.5</v>
      </c>
      <c r="L4" s="10"/>
      <c r="M4" s="46"/>
      <c r="N4" s="46"/>
      <c r="O4" s="46"/>
      <c r="P4" s="45"/>
    </row>
    <row r="5" spans="1:23" ht="13.5" customHeight="1">
      <c r="A5" s="77"/>
      <c r="B5" s="77"/>
      <c r="C5" s="80" t="s">
        <v>27</v>
      </c>
      <c r="D5" s="78"/>
      <c r="E5" s="77"/>
      <c r="F5" s="77"/>
      <c r="G5" s="77"/>
      <c r="H5" s="77"/>
      <c r="J5" s="7"/>
      <c r="M5" s="46"/>
      <c r="R5" s="8">
        <v>1</v>
      </c>
      <c r="S5" s="8">
        <v>2</v>
      </c>
      <c r="T5" s="8">
        <v>3</v>
      </c>
      <c r="U5" s="8">
        <v>4</v>
      </c>
      <c r="V5" s="8">
        <v>5</v>
      </c>
      <c r="W5" s="7"/>
    </row>
    <row r="6" spans="1:22" ht="12.75">
      <c r="A6" s="8"/>
      <c r="B6" s="8"/>
      <c r="C6" s="8"/>
      <c r="D6" s="8"/>
      <c r="E6" s="8"/>
      <c r="F6" s="8"/>
      <c r="G6" s="8"/>
      <c r="H6" s="8"/>
      <c r="J6" s="7"/>
      <c r="K6" s="81"/>
      <c r="L6" s="81"/>
      <c r="M6" s="37" t="s">
        <v>95</v>
      </c>
      <c r="S6" s="8" t="s">
        <v>70</v>
      </c>
      <c r="T6" s="8" t="s">
        <v>71</v>
      </c>
      <c r="U6" s="8" t="s">
        <v>72</v>
      </c>
      <c r="V6" s="8" t="s">
        <v>73</v>
      </c>
    </row>
    <row r="7" spans="1:27" ht="12.75">
      <c r="A7" s="43"/>
      <c r="B7" s="76" t="s">
        <v>64</v>
      </c>
      <c r="C7" s="76" t="s">
        <v>64</v>
      </c>
      <c r="D7" s="76" t="s">
        <v>68</v>
      </c>
      <c r="E7" s="76" t="s">
        <v>83</v>
      </c>
      <c r="F7" s="86"/>
      <c r="G7" s="86"/>
      <c r="H7" s="86"/>
      <c r="I7" s="43"/>
      <c r="J7" s="43" t="s">
        <v>74</v>
      </c>
      <c r="K7" s="82" t="s">
        <v>112</v>
      </c>
      <c r="L7" s="82" t="s">
        <v>147</v>
      </c>
      <c r="M7" s="76" t="s">
        <v>83</v>
      </c>
      <c r="R7" s="8" t="s">
        <v>64</v>
      </c>
      <c r="S7" s="8">
        <v>0</v>
      </c>
      <c r="T7" s="8">
        <v>1</v>
      </c>
      <c r="U7" s="8">
        <v>0</v>
      </c>
      <c r="V7" s="8">
        <v>1</v>
      </c>
      <c r="Z7" s="8" t="str">
        <f>COMPUTATION!B1</f>
        <v>Inch</v>
      </c>
      <c r="AA7" s="8">
        <f>COMPUTATION!C1</f>
        <v>0.08333333333333333</v>
      </c>
    </row>
    <row r="8" spans="1:27" ht="12.75">
      <c r="A8" s="83">
        <v>1</v>
      </c>
      <c r="B8" s="103"/>
      <c r="C8" s="103"/>
      <c r="D8" s="103">
        <v>0</v>
      </c>
      <c r="E8" s="103">
        <v>0</v>
      </c>
      <c r="G8" s="34">
        <f>INT(B8/S$17)*S$16+MOD(B8,S$19)*S$18</f>
        <v>0</v>
      </c>
      <c r="H8" s="34">
        <f>INT(C8/T$17)*T$16+MOD(C8,T$19)*T$18</f>
        <v>0</v>
      </c>
      <c r="I8" s="34">
        <f>INT(D8/U$17)*U$16+MOD(D8,U$19)*U$18</f>
        <v>0</v>
      </c>
      <c r="J8" s="54">
        <f>SUM(G8:I8)</f>
        <v>0</v>
      </c>
      <c r="K8" s="84"/>
      <c r="L8" s="84"/>
      <c r="M8" s="71"/>
      <c r="O8" s="8">
        <f>(E8-$E$8)*$R$2</f>
        <v>0</v>
      </c>
      <c r="R8" s="8" t="s">
        <v>63</v>
      </c>
      <c r="S8" s="8">
        <f>1/24</f>
        <v>0.041666666666666664</v>
      </c>
      <c r="T8" s="8">
        <v>100</v>
      </c>
      <c r="U8" s="8">
        <f>1/1440</f>
        <v>0.0006944444444444445</v>
      </c>
      <c r="V8" s="8">
        <v>100</v>
      </c>
      <c r="Z8" s="8" t="str">
        <f>COMPUTATION!B2</f>
        <v>Feet</v>
      </c>
      <c r="AA8" s="8">
        <f>COMPUTATION!C2</f>
        <v>1</v>
      </c>
    </row>
    <row r="9" spans="1:27" ht="12.75">
      <c r="A9" s="83">
        <f>A8+1</f>
        <v>2</v>
      </c>
      <c r="B9" s="19"/>
      <c r="C9" s="19"/>
      <c r="D9" s="19">
        <v>1.5</v>
      </c>
      <c r="E9" s="19">
        <v>40.7224</v>
      </c>
      <c r="G9" s="34">
        <f aca="true" t="shared" si="0" ref="G9:G72">INT(B9/S$17)*S$16+MOD(B9,S$19)*S$18</f>
        <v>0</v>
      </c>
      <c r="H9" s="34">
        <f aca="true" t="shared" si="1" ref="H9:H72">INT(C9/T$17)*T$16+MOD(C9,T$19)*T$18</f>
        <v>0</v>
      </c>
      <c r="I9" s="34">
        <f aca="true" t="shared" si="2" ref="I9:I72">INT(D9/U$17)*U$16+MOD(D9,U$19)*U$18</f>
        <v>1.5</v>
      </c>
      <c r="J9" s="54">
        <f aca="true" t="shared" si="3" ref="J9:J72">SUM(G9:I9)</f>
        <v>1.5</v>
      </c>
      <c r="K9" s="54">
        <f>IF(ISNUMBER(E9),J9-$J$8,MAX($J$8:$J$2000)-$J$8)</f>
        <v>1.5</v>
      </c>
      <c r="L9" s="34"/>
      <c r="M9" s="71"/>
      <c r="O9" s="8">
        <f aca="true" t="shared" si="4" ref="O9:O72">(E9-$E$8)*$R$2</f>
        <v>40.7224</v>
      </c>
      <c r="R9" s="8" t="s">
        <v>65</v>
      </c>
      <c r="S9" s="8">
        <v>0</v>
      </c>
      <c r="T9" s="8">
        <v>1</v>
      </c>
      <c r="U9" s="8">
        <f>1/24</f>
        <v>0.041666666666666664</v>
      </c>
      <c r="V9" s="8">
        <v>99999999</v>
      </c>
      <c r="Z9" s="8" t="str">
        <f>COMPUTATION!B3</f>
        <v>Meter</v>
      </c>
      <c r="AA9" s="8">
        <f>COMPUTATION!C3</f>
        <v>3.280839895013123</v>
      </c>
    </row>
    <row r="10" spans="1:27" ht="12.75">
      <c r="A10" s="83">
        <f aca="true" t="shared" si="5" ref="A10:A73">A9+1</f>
        <v>3</v>
      </c>
      <c r="B10" s="19"/>
      <c r="C10" s="19"/>
      <c r="D10" s="19">
        <v>1.50006</v>
      </c>
      <c r="E10" s="19">
        <v>19.7833</v>
      </c>
      <c r="G10" s="34">
        <f t="shared" si="0"/>
        <v>0</v>
      </c>
      <c r="H10" s="34">
        <f t="shared" si="1"/>
        <v>0</v>
      </c>
      <c r="I10" s="34">
        <f t="shared" si="2"/>
        <v>1.50006</v>
      </c>
      <c r="J10" s="54">
        <f t="shared" si="3"/>
        <v>1.50006</v>
      </c>
      <c r="K10" s="54">
        <f aca="true" t="shared" si="6" ref="K10:K73">IF(ISNUMBER(E10),J10-$J$8,MAX($J$8:$J$2000)-$J$8)</f>
        <v>1.50006</v>
      </c>
      <c r="L10" s="34">
        <f aca="true" t="shared" si="7" ref="L10:L73">K10/(K10-$K$4)</f>
        <v>25001.000000021257</v>
      </c>
      <c r="M10" s="71">
        <f aca="true" t="shared" si="8" ref="M10:M72">IF(ISBLANK(E10),M9,O10)</f>
        <v>19.7833</v>
      </c>
      <c r="O10" s="8">
        <f t="shared" si="4"/>
        <v>19.7833</v>
      </c>
      <c r="R10" s="8" t="s">
        <v>66</v>
      </c>
      <c r="S10" s="8">
        <v>0</v>
      </c>
      <c r="T10" s="8">
        <v>1</v>
      </c>
      <c r="U10" s="8">
        <f>1/1440</f>
        <v>0.0006944444444444445</v>
      </c>
      <c r="V10" s="8">
        <v>99999999</v>
      </c>
      <c r="Z10" s="8" t="str">
        <f>COMPUTATION!B4</f>
        <v>cm</v>
      </c>
      <c r="AA10" s="8">
        <f>COMPUTATION!C4</f>
        <v>0.03280839895013123</v>
      </c>
    </row>
    <row r="11" spans="1:27" ht="12.75">
      <c r="A11" s="83">
        <f t="shared" si="5"/>
        <v>4</v>
      </c>
      <c r="D11" s="20">
        <v>1.50013</v>
      </c>
      <c r="E11" s="20">
        <v>17.5521</v>
      </c>
      <c r="G11" s="34">
        <f t="shared" si="0"/>
        <v>0</v>
      </c>
      <c r="H11" s="34">
        <f t="shared" si="1"/>
        <v>0</v>
      </c>
      <c r="I11" s="34">
        <f t="shared" si="2"/>
        <v>1.50013</v>
      </c>
      <c r="J11" s="54">
        <f t="shared" si="3"/>
        <v>1.50013</v>
      </c>
      <c r="K11" s="54">
        <f t="shared" si="6"/>
        <v>1.50013</v>
      </c>
      <c r="L11" s="34">
        <f t="shared" si="7"/>
        <v>11539.46153846478</v>
      </c>
      <c r="M11" s="71">
        <f t="shared" si="8"/>
        <v>17.5521</v>
      </c>
      <c r="O11" s="8">
        <f t="shared" si="4"/>
        <v>17.5521</v>
      </c>
      <c r="R11" s="8" t="s">
        <v>67</v>
      </c>
      <c r="S11" s="8">
        <v>0</v>
      </c>
      <c r="T11" s="8">
        <v>1</v>
      </c>
      <c r="U11" s="8">
        <f>1/86400</f>
        <v>1.1574074074074073E-05</v>
      </c>
      <c r="V11" s="8">
        <v>99999999</v>
      </c>
      <c r="Z11" s="8" t="str">
        <f>COMPUTATION!B5</f>
        <v>mm</v>
      </c>
      <c r="AA11" s="8">
        <f>COMPUTATION!C5</f>
        <v>0.0032808398950131233</v>
      </c>
    </row>
    <row r="12" spans="1:27" ht="12.75">
      <c r="A12" s="83">
        <f t="shared" si="5"/>
        <v>5</v>
      </c>
      <c r="D12" s="20">
        <v>1.50023</v>
      </c>
      <c r="E12" s="20">
        <v>16.3584</v>
      </c>
      <c r="G12" s="34">
        <f t="shared" si="0"/>
        <v>0</v>
      </c>
      <c r="H12" s="34">
        <f t="shared" si="1"/>
        <v>0</v>
      </c>
      <c r="I12" s="34">
        <f t="shared" si="2"/>
        <v>1.50023</v>
      </c>
      <c r="J12" s="54">
        <f t="shared" si="3"/>
        <v>1.50023</v>
      </c>
      <c r="K12" s="54">
        <f t="shared" si="6"/>
        <v>1.50023</v>
      </c>
      <c r="L12" s="34">
        <f t="shared" si="7"/>
        <v>6522.739130436131</v>
      </c>
      <c r="M12" s="71">
        <f t="shared" si="8"/>
        <v>16.3584</v>
      </c>
      <c r="O12" s="8">
        <f t="shared" si="4"/>
        <v>16.3584</v>
      </c>
      <c r="R12" s="8" t="s">
        <v>68</v>
      </c>
      <c r="S12" s="8">
        <v>0</v>
      </c>
      <c r="T12" s="8">
        <v>1</v>
      </c>
      <c r="U12" s="8">
        <v>1</v>
      </c>
      <c r="V12" s="8">
        <v>99999999</v>
      </c>
      <c r="Z12" s="8" t="str">
        <f>COMPUTATION!B6</f>
        <v>PSI</v>
      </c>
      <c r="AA12" s="8">
        <f>COMPUTATION!C6</f>
        <v>2.31</v>
      </c>
    </row>
    <row r="13" spans="1:22" ht="12.75">
      <c r="A13" s="83">
        <f t="shared" si="5"/>
        <v>6</v>
      </c>
      <c r="D13" s="20">
        <v>1.50035</v>
      </c>
      <c r="E13" s="20">
        <v>15.4698</v>
      </c>
      <c r="G13" s="34">
        <f t="shared" si="0"/>
        <v>0</v>
      </c>
      <c r="H13" s="34">
        <f t="shared" si="1"/>
        <v>0</v>
      </c>
      <c r="I13" s="34">
        <f t="shared" si="2"/>
        <v>1.50035</v>
      </c>
      <c r="J13" s="54">
        <f t="shared" si="3"/>
        <v>1.50035</v>
      </c>
      <c r="K13" s="54">
        <f t="shared" si="6"/>
        <v>1.50035</v>
      </c>
      <c r="L13" s="34">
        <f t="shared" si="7"/>
        <v>4286.714285713399</v>
      </c>
      <c r="M13" s="71">
        <f t="shared" si="8"/>
        <v>15.4698</v>
      </c>
      <c r="O13" s="8">
        <f t="shared" si="4"/>
        <v>15.4698</v>
      </c>
      <c r="R13" s="8" t="s">
        <v>69</v>
      </c>
      <c r="S13" s="8">
        <v>0</v>
      </c>
      <c r="T13" s="8">
        <v>1</v>
      </c>
      <c r="U13" s="8">
        <v>1</v>
      </c>
      <c r="V13" s="8">
        <v>99999999</v>
      </c>
    </row>
    <row r="14" spans="1:15" ht="12.75">
      <c r="A14" s="83">
        <f t="shared" si="5"/>
        <v>7</v>
      </c>
      <c r="D14" s="20">
        <v>1.50052</v>
      </c>
      <c r="E14" s="20">
        <v>14.7267</v>
      </c>
      <c r="G14" s="34">
        <f t="shared" si="0"/>
        <v>0</v>
      </c>
      <c r="H14" s="34">
        <f t="shared" si="1"/>
        <v>0</v>
      </c>
      <c r="I14" s="34">
        <f t="shared" si="2"/>
        <v>1.50052</v>
      </c>
      <c r="J14" s="54">
        <f t="shared" si="3"/>
        <v>1.50052</v>
      </c>
      <c r="K14" s="54">
        <f t="shared" si="6"/>
        <v>1.50052</v>
      </c>
      <c r="L14" s="34">
        <f t="shared" si="7"/>
        <v>2885.615384614963</v>
      </c>
      <c r="M14" s="71">
        <f t="shared" si="8"/>
        <v>14.7267</v>
      </c>
      <c r="O14" s="8">
        <f t="shared" si="4"/>
        <v>14.7267</v>
      </c>
    </row>
    <row r="15" spans="1:15" ht="12.75">
      <c r="A15" s="83">
        <f t="shared" si="5"/>
        <v>8</v>
      </c>
      <c r="D15" s="20">
        <v>1.50073</v>
      </c>
      <c r="E15" s="20">
        <v>14.0665</v>
      </c>
      <c r="G15" s="34">
        <f t="shared" si="0"/>
        <v>0</v>
      </c>
      <c r="H15" s="34">
        <f t="shared" si="1"/>
        <v>0</v>
      </c>
      <c r="I15" s="34">
        <f t="shared" si="2"/>
        <v>1.50073</v>
      </c>
      <c r="J15" s="54">
        <f t="shared" si="3"/>
        <v>1.50073</v>
      </c>
      <c r="K15" s="54">
        <f t="shared" si="6"/>
        <v>1.50073</v>
      </c>
      <c r="L15" s="34">
        <f t="shared" si="7"/>
        <v>2055.7945205482342</v>
      </c>
      <c r="M15" s="71">
        <f t="shared" si="8"/>
        <v>14.0665</v>
      </c>
      <c r="O15" s="8">
        <f t="shared" si="4"/>
        <v>14.0665</v>
      </c>
    </row>
    <row r="16" spans="1:21" ht="12.75">
      <c r="A16" s="83">
        <f t="shared" si="5"/>
        <v>9</v>
      </c>
      <c r="D16" s="20">
        <v>1.50101</v>
      </c>
      <c r="E16" s="20">
        <v>13.4587</v>
      </c>
      <c r="G16" s="34">
        <f t="shared" si="0"/>
        <v>0</v>
      </c>
      <c r="H16" s="34">
        <f t="shared" si="1"/>
        <v>0</v>
      </c>
      <c r="I16" s="34">
        <f t="shared" si="2"/>
        <v>1.50101</v>
      </c>
      <c r="J16" s="54">
        <f t="shared" si="3"/>
        <v>1.50101</v>
      </c>
      <c r="K16" s="54">
        <f t="shared" si="6"/>
        <v>1.50101</v>
      </c>
      <c r="L16" s="34">
        <f t="shared" si="7"/>
        <v>1486.1485148515508</v>
      </c>
      <c r="M16" s="71">
        <f t="shared" si="8"/>
        <v>13.4587</v>
      </c>
      <c r="O16" s="8">
        <f t="shared" si="4"/>
        <v>13.4587</v>
      </c>
      <c r="Q16" s="8">
        <v>2</v>
      </c>
      <c r="R16" s="8" t="s">
        <v>70</v>
      </c>
      <c r="S16" s="8">
        <f aca="true" t="shared" si="9" ref="S16:U19">VLOOKUP(B$7,$R$7:$V$13,$Q16,0)</f>
        <v>0</v>
      </c>
      <c r="T16" s="8">
        <f t="shared" si="9"/>
        <v>0</v>
      </c>
      <c r="U16" s="8">
        <f t="shared" si="9"/>
        <v>0</v>
      </c>
    </row>
    <row r="17" spans="1:21" ht="12.75">
      <c r="A17" s="83">
        <f t="shared" si="5"/>
        <v>10</v>
      </c>
      <c r="D17" s="20">
        <v>1.50137</v>
      </c>
      <c r="E17" s="20">
        <v>12.8858</v>
      </c>
      <c r="G17" s="34">
        <f t="shared" si="0"/>
        <v>0</v>
      </c>
      <c r="H17" s="34">
        <f t="shared" si="1"/>
        <v>0</v>
      </c>
      <c r="I17" s="34">
        <f t="shared" si="2"/>
        <v>1.50137</v>
      </c>
      <c r="J17" s="54">
        <f t="shared" si="3"/>
        <v>1.50137</v>
      </c>
      <c r="K17" s="54">
        <f t="shared" si="6"/>
        <v>1.50137</v>
      </c>
      <c r="L17" s="34">
        <f t="shared" si="7"/>
        <v>1095.8905109488305</v>
      </c>
      <c r="M17" s="71">
        <f t="shared" si="8"/>
        <v>12.8858</v>
      </c>
      <c r="O17" s="8">
        <f t="shared" si="4"/>
        <v>12.8858</v>
      </c>
      <c r="Q17" s="8">
        <v>3</v>
      </c>
      <c r="R17" s="8" t="s">
        <v>71</v>
      </c>
      <c r="S17" s="8">
        <f t="shared" si="9"/>
        <v>1</v>
      </c>
      <c r="T17" s="8">
        <f t="shared" si="9"/>
        <v>1</v>
      </c>
      <c r="U17" s="8">
        <f t="shared" si="9"/>
        <v>1</v>
      </c>
    </row>
    <row r="18" spans="1:21" ht="12.75">
      <c r="A18" s="83">
        <f t="shared" si="5"/>
        <v>11</v>
      </c>
      <c r="D18" s="20">
        <v>1.50183</v>
      </c>
      <c r="E18" s="20">
        <v>12.3373</v>
      </c>
      <c r="G18" s="34">
        <f t="shared" si="0"/>
        <v>0</v>
      </c>
      <c r="H18" s="34">
        <f t="shared" si="1"/>
        <v>0</v>
      </c>
      <c r="I18" s="34">
        <f t="shared" si="2"/>
        <v>1.50183</v>
      </c>
      <c r="J18" s="54">
        <f t="shared" si="3"/>
        <v>1.50183</v>
      </c>
      <c r="K18" s="54">
        <f t="shared" si="6"/>
        <v>1.50183</v>
      </c>
      <c r="L18" s="34">
        <f t="shared" si="7"/>
        <v>820.6721311475418</v>
      </c>
      <c r="M18" s="71">
        <f t="shared" si="8"/>
        <v>12.3373</v>
      </c>
      <c r="O18" s="8">
        <f t="shared" si="4"/>
        <v>12.3373</v>
      </c>
      <c r="Q18" s="8">
        <v>4</v>
      </c>
      <c r="R18" s="8" t="s">
        <v>72</v>
      </c>
      <c r="S18" s="8">
        <f t="shared" si="9"/>
        <v>0</v>
      </c>
      <c r="T18" s="8">
        <f t="shared" si="9"/>
        <v>0</v>
      </c>
      <c r="U18" s="8">
        <f t="shared" si="9"/>
        <v>1</v>
      </c>
    </row>
    <row r="19" spans="1:21" ht="12.75">
      <c r="A19" s="83">
        <f t="shared" si="5"/>
        <v>12</v>
      </c>
      <c r="D19" s="20">
        <v>1.50244</v>
      </c>
      <c r="E19" s="20">
        <v>11.8062</v>
      </c>
      <c r="G19" s="34">
        <f t="shared" si="0"/>
        <v>0</v>
      </c>
      <c r="H19" s="34">
        <f t="shared" si="1"/>
        <v>0</v>
      </c>
      <c r="I19" s="34">
        <f t="shared" si="2"/>
        <v>1.50244</v>
      </c>
      <c r="J19" s="54">
        <f t="shared" si="3"/>
        <v>1.50244</v>
      </c>
      <c r="K19" s="54">
        <f t="shared" si="6"/>
        <v>1.50244</v>
      </c>
      <c r="L19" s="34">
        <f t="shared" si="7"/>
        <v>615.7540983606563</v>
      </c>
      <c r="M19" s="71">
        <f t="shared" si="8"/>
        <v>11.8062</v>
      </c>
      <c r="O19" s="8">
        <f t="shared" si="4"/>
        <v>11.8062</v>
      </c>
      <c r="Q19" s="8">
        <v>5</v>
      </c>
      <c r="R19" s="8" t="s">
        <v>73</v>
      </c>
      <c r="S19" s="8">
        <f t="shared" si="9"/>
        <v>1</v>
      </c>
      <c r="T19" s="8">
        <f t="shared" si="9"/>
        <v>1</v>
      </c>
      <c r="U19" s="8">
        <f t="shared" si="9"/>
        <v>99999999</v>
      </c>
    </row>
    <row r="20" spans="1:15" ht="12.75">
      <c r="A20" s="83">
        <f t="shared" si="5"/>
        <v>13</v>
      </c>
      <c r="D20" s="20">
        <v>1.50323</v>
      </c>
      <c r="E20" s="20">
        <v>11.288</v>
      </c>
      <c r="G20" s="34">
        <f t="shared" si="0"/>
        <v>0</v>
      </c>
      <c r="H20" s="34">
        <f t="shared" si="1"/>
        <v>0</v>
      </c>
      <c r="I20" s="34">
        <f t="shared" si="2"/>
        <v>1.50323</v>
      </c>
      <c r="J20" s="54">
        <f t="shared" si="3"/>
        <v>1.50323</v>
      </c>
      <c r="K20" s="54">
        <f t="shared" si="6"/>
        <v>1.50323</v>
      </c>
      <c r="L20" s="34">
        <f t="shared" si="7"/>
        <v>465.3962848297119</v>
      </c>
      <c r="M20" s="71">
        <f t="shared" si="8"/>
        <v>11.288</v>
      </c>
      <c r="O20" s="8">
        <f t="shared" si="4"/>
        <v>11.288</v>
      </c>
    </row>
    <row r="21" spans="1:15" ht="12.75">
      <c r="A21" s="83">
        <f t="shared" si="5"/>
        <v>14</v>
      </c>
      <c r="D21" s="20">
        <v>1.50426</v>
      </c>
      <c r="E21" s="20">
        <v>10.7793</v>
      </c>
      <c r="G21" s="34">
        <f t="shared" si="0"/>
        <v>0</v>
      </c>
      <c r="H21" s="34">
        <f t="shared" si="1"/>
        <v>0</v>
      </c>
      <c r="I21" s="34">
        <f t="shared" si="2"/>
        <v>1.50426</v>
      </c>
      <c r="J21" s="54">
        <f t="shared" si="3"/>
        <v>1.50426</v>
      </c>
      <c r="K21" s="54">
        <f t="shared" si="6"/>
        <v>1.50426</v>
      </c>
      <c r="L21" s="34">
        <f t="shared" si="7"/>
        <v>353.1126760563438</v>
      </c>
      <c r="M21" s="71">
        <f t="shared" si="8"/>
        <v>10.7793</v>
      </c>
      <c r="O21" s="8">
        <f t="shared" si="4"/>
        <v>10.7793</v>
      </c>
    </row>
    <row r="22" spans="1:15" ht="12.75">
      <c r="A22" s="83">
        <f t="shared" si="5"/>
        <v>15</v>
      </c>
      <c r="D22" s="20">
        <v>1.50559</v>
      </c>
      <c r="E22" s="20">
        <v>10.278</v>
      </c>
      <c r="G22" s="34">
        <f t="shared" si="0"/>
        <v>0</v>
      </c>
      <c r="H22" s="34">
        <f t="shared" si="1"/>
        <v>0</v>
      </c>
      <c r="I22" s="34">
        <f t="shared" si="2"/>
        <v>1.50559</v>
      </c>
      <c r="J22" s="54">
        <f t="shared" si="3"/>
        <v>1.50559</v>
      </c>
      <c r="K22" s="54">
        <f t="shared" si="6"/>
        <v>1.50559</v>
      </c>
      <c r="L22" s="34">
        <f t="shared" si="7"/>
        <v>269.3363148479435</v>
      </c>
      <c r="M22" s="71">
        <f t="shared" si="8"/>
        <v>10.278</v>
      </c>
      <c r="O22" s="8">
        <f t="shared" si="4"/>
        <v>10.278</v>
      </c>
    </row>
    <row r="23" spans="1:15" ht="12.75">
      <c r="A23" s="83">
        <f t="shared" si="5"/>
        <v>16</v>
      </c>
      <c r="D23" s="20">
        <v>1.50733</v>
      </c>
      <c r="E23" s="20">
        <v>9.78239</v>
      </c>
      <c r="G23" s="34">
        <f t="shared" si="0"/>
        <v>0</v>
      </c>
      <c r="H23" s="34">
        <f t="shared" si="1"/>
        <v>0</v>
      </c>
      <c r="I23" s="34">
        <f t="shared" si="2"/>
        <v>1.50733</v>
      </c>
      <c r="J23" s="54">
        <f t="shared" si="3"/>
        <v>1.50733</v>
      </c>
      <c r="K23" s="54">
        <f t="shared" si="6"/>
        <v>1.50733</v>
      </c>
      <c r="L23" s="34">
        <f t="shared" si="7"/>
        <v>205.6384720327405</v>
      </c>
      <c r="M23" s="71">
        <f t="shared" si="8"/>
        <v>9.78239</v>
      </c>
      <c r="O23" s="8">
        <f t="shared" si="4"/>
        <v>9.78239</v>
      </c>
    </row>
    <row r="24" spans="1:15" ht="12.75">
      <c r="A24" s="83">
        <f t="shared" si="5"/>
        <v>17</v>
      </c>
      <c r="D24" s="20">
        <v>1.50958</v>
      </c>
      <c r="E24" s="20">
        <v>9.29144</v>
      </c>
      <c r="G24" s="34">
        <f t="shared" si="0"/>
        <v>0</v>
      </c>
      <c r="H24" s="34">
        <f t="shared" si="1"/>
        <v>0</v>
      </c>
      <c r="I24" s="34">
        <f t="shared" si="2"/>
        <v>1.50958</v>
      </c>
      <c r="J24" s="54">
        <f t="shared" si="3"/>
        <v>1.50958</v>
      </c>
      <c r="K24" s="54">
        <f t="shared" si="6"/>
        <v>1.50958</v>
      </c>
      <c r="L24" s="34">
        <f t="shared" si="7"/>
        <v>157.57620041753782</v>
      </c>
      <c r="M24" s="71">
        <f t="shared" si="8"/>
        <v>9.29144</v>
      </c>
      <c r="O24" s="8">
        <f t="shared" si="4"/>
        <v>9.29144</v>
      </c>
    </row>
    <row r="25" spans="1:15" ht="12.75">
      <c r="A25" s="83">
        <f t="shared" si="5"/>
        <v>18</v>
      </c>
      <c r="D25" s="20">
        <v>1.51251</v>
      </c>
      <c r="E25" s="20">
        <v>8.80438</v>
      </c>
      <c r="G25" s="34">
        <f t="shared" si="0"/>
        <v>0</v>
      </c>
      <c r="H25" s="34">
        <f t="shared" si="1"/>
        <v>0</v>
      </c>
      <c r="I25" s="34">
        <f t="shared" si="2"/>
        <v>1.51251</v>
      </c>
      <c r="J25" s="54">
        <f t="shared" si="3"/>
        <v>1.51251</v>
      </c>
      <c r="K25" s="54">
        <f t="shared" si="6"/>
        <v>1.51251</v>
      </c>
      <c r="L25" s="34">
        <f t="shared" si="7"/>
        <v>120.90407673860891</v>
      </c>
      <c r="M25" s="71">
        <f t="shared" si="8"/>
        <v>8.80438</v>
      </c>
      <c r="O25" s="8">
        <f t="shared" si="4"/>
        <v>8.80438</v>
      </c>
    </row>
    <row r="26" spans="1:15" ht="12.75">
      <c r="A26" s="83">
        <f t="shared" si="5"/>
        <v>19</v>
      </c>
      <c r="D26" s="20">
        <v>1.51632</v>
      </c>
      <c r="E26" s="20">
        <v>8.32077</v>
      </c>
      <c r="G26" s="34">
        <f t="shared" si="0"/>
        <v>0</v>
      </c>
      <c r="H26" s="34">
        <f t="shared" si="1"/>
        <v>0</v>
      </c>
      <c r="I26" s="34">
        <f t="shared" si="2"/>
        <v>1.51632</v>
      </c>
      <c r="J26" s="54">
        <f t="shared" si="3"/>
        <v>1.51632</v>
      </c>
      <c r="K26" s="54">
        <f t="shared" si="6"/>
        <v>1.51632</v>
      </c>
      <c r="L26" s="34">
        <f t="shared" si="7"/>
        <v>92.91176470588297</v>
      </c>
      <c r="M26" s="71">
        <f t="shared" si="8"/>
        <v>8.32077</v>
      </c>
      <c r="O26" s="8">
        <f t="shared" si="4"/>
        <v>8.32077</v>
      </c>
    </row>
    <row r="27" spans="1:15" ht="12.75">
      <c r="A27" s="83">
        <f t="shared" si="5"/>
        <v>20</v>
      </c>
      <c r="D27" s="20">
        <v>1.52128</v>
      </c>
      <c r="E27" s="20">
        <v>7.84044</v>
      </c>
      <c r="G27" s="34">
        <f t="shared" si="0"/>
        <v>0</v>
      </c>
      <c r="H27" s="34">
        <f t="shared" si="1"/>
        <v>0</v>
      </c>
      <c r="I27" s="34">
        <f t="shared" si="2"/>
        <v>1.52128</v>
      </c>
      <c r="J27" s="54">
        <f t="shared" si="3"/>
        <v>1.52128</v>
      </c>
      <c r="K27" s="54">
        <f t="shared" si="6"/>
        <v>1.52128</v>
      </c>
      <c r="L27" s="34">
        <f t="shared" si="7"/>
        <v>71.48872180451139</v>
      </c>
      <c r="M27" s="71">
        <f t="shared" si="8"/>
        <v>7.84044</v>
      </c>
      <c r="O27" s="8">
        <f t="shared" si="4"/>
        <v>7.84044</v>
      </c>
    </row>
    <row r="28" spans="1:15" ht="12.75">
      <c r="A28" s="83">
        <f t="shared" si="5"/>
        <v>21</v>
      </c>
      <c r="D28" s="20">
        <v>1.52772</v>
      </c>
      <c r="E28" s="20">
        <v>7.3634</v>
      </c>
      <c r="G28" s="34">
        <f t="shared" si="0"/>
        <v>0</v>
      </c>
      <c r="H28" s="34">
        <f t="shared" si="1"/>
        <v>0</v>
      </c>
      <c r="I28" s="34">
        <f t="shared" si="2"/>
        <v>1.52772</v>
      </c>
      <c r="J28" s="54">
        <f t="shared" si="3"/>
        <v>1.52772</v>
      </c>
      <c r="K28" s="54">
        <f t="shared" si="6"/>
        <v>1.52772</v>
      </c>
      <c r="L28" s="34">
        <f t="shared" si="7"/>
        <v>55.11255411255418</v>
      </c>
      <c r="M28" s="71">
        <f t="shared" si="8"/>
        <v>7.3634</v>
      </c>
      <c r="O28" s="8">
        <f t="shared" si="4"/>
        <v>7.3634</v>
      </c>
    </row>
    <row r="29" spans="1:15" ht="12.75">
      <c r="A29" s="83">
        <f t="shared" si="5"/>
        <v>22</v>
      </c>
      <c r="D29" s="20">
        <v>1.53609</v>
      </c>
      <c r="E29" s="20">
        <v>6.88992</v>
      </c>
      <c r="G29" s="34">
        <f t="shared" si="0"/>
        <v>0</v>
      </c>
      <c r="H29" s="34">
        <f t="shared" si="1"/>
        <v>0</v>
      </c>
      <c r="I29" s="34">
        <f t="shared" si="2"/>
        <v>1.53609</v>
      </c>
      <c r="J29" s="54">
        <f t="shared" si="3"/>
        <v>1.53609</v>
      </c>
      <c r="K29" s="54">
        <f t="shared" si="6"/>
        <v>1.53609</v>
      </c>
      <c r="L29" s="34">
        <f t="shared" si="7"/>
        <v>42.56275976724859</v>
      </c>
      <c r="M29" s="71">
        <f t="shared" si="8"/>
        <v>6.88992</v>
      </c>
      <c r="O29" s="8">
        <f t="shared" si="4"/>
        <v>6.88992</v>
      </c>
    </row>
    <row r="30" spans="1:15" ht="12.75">
      <c r="A30" s="83">
        <f t="shared" si="5"/>
        <v>23</v>
      </c>
      <c r="D30" s="20">
        <v>1.54698</v>
      </c>
      <c r="E30" s="20">
        <v>6.42047</v>
      </c>
      <c r="G30" s="34">
        <f t="shared" si="0"/>
        <v>0</v>
      </c>
      <c r="H30" s="34">
        <f t="shared" si="1"/>
        <v>0</v>
      </c>
      <c r="I30" s="34">
        <f t="shared" si="2"/>
        <v>1.54698</v>
      </c>
      <c r="J30" s="54">
        <f t="shared" si="3"/>
        <v>1.54698</v>
      </c>
      <c r="K30" s="54">
        <f t="shared" si="6"/>
        <v>1.54698</v>
      </c>
      <c r="L30" s="34">
        <f t="shared" si="7"/>
        <v>32.92848020434226</v>
      </c>
      <c r="M30" s="71">
        <f t="shared" si="8"/>
        <v>6.42047</v>
      </c>
      <c r="O30" s="8">
        <f t="shared" si="4"/>
        <v>6.42047</v>
      </c>
    </row>
    <row r="31" spans="1:15" ht="12.75">
      <c r="A31" s="83">
        <f t="shared" si="5"/>
        <v>24</v>
      </c>
      <c r="D31" s="20">
        <v>1.56113</v>
      </c>
      <c r="E31" s="20">
        <v>5.95576</v>
      </c>
      <c r="G31" s="34">
        <f t="shared" si="0"/>
        <v>0</v>
      </c>
      <c r="H31" s="34">
        <f t="shared" si="1"/>
        <v>0</v>
      </c>
      <c r="I31" s="34">
        <f t="shared" si="2"/>
        <v>1.56113</v>
      </c>
      <c r="J31" s="54">
        <f t="shared" si="3"/>
        <v>1.56113</v>
      </c>
      <c r="K31" s="54">
        <f t="shared" si="6"/>
        <v>1.56113</v>
      </c>
      <c r="L31" s="34">
        <f t="shared" si="7"/>
        <v>25.53787011287424</v>
      </c>
      <c r="M31" s="71">
        <f t="shared" si="8"/>
        <v>5.95576</v>
      </c>
      <c r="O31" s="8">
        <f t="shared" si="4"/>
        <v>5.95576</v>
      </c>
    </row>
    <row r="32" spans="1:15" ht="12.75">
      <c r="A32" s="83">
        <f t="shared" si="5"/>
        <v>25</v>
      </c>
      <c r="D32" s="20">
        <v>1.57952</v>
      </c>
      <c r="E32" s="20">
        <v>5.49677</v>
      </c>
      <c r="G32" s="34">
        <f t="shared" si="0"/>
        <v>0</v>
      </c>
      <c r="H32" s="34">
        <f t="shared" si="1"/>
        <v>0</v>
      </c>
      <c r="I32" s="34">
        <f t="shared" si="2"/>
        <v>1.57952</v>
      </c>
      <c r="J32" s="54">
        <f t="shared" si="3"/>
        <v>1.57952</v>
      </c>
      <c r="K32" s="54">
        <f t="shared" si="6"/>
        <v>1.57952</v>
      </c>
      <c r="L32" s="34">
        <f t="shared" si="7"/>
        <v>19.863179074446673</v>
      </c>
      <c r="M32" s="71">
        <f t="shared" si="8"/>
        <v>5.49677</v>
      </c>
      <c r="O32" s="8">
        <f t="shared" si="4"/>
        <v>5.49677</v>
      </c>
    </row>
    <row r="33" spans="1:15" ht="12.75">
      <c r="A33" s="83">
        <f t="shared" si="5"/>
        <v>26</v>
      </c>
      <c r="D33" s="20">
        <v>1.60344</v>
      </c>
      <c r="E33" s="20">
        <v>5.04475</v>
      </c>
      <c r="G33" s="34">
        <f t="shared" si="0"/>
        <v>0</v>
      </c>
      <c r="H33" s="34">
        <f t="shared" si="1"/>
        <v>0</v>
      </c>
      <c r="I33" s="34">
        <f t="shared" si="2"/>
        <v>1.60344</v>
      </c>
      <c r="J33" s="54">
        <f t="shared" si="3"/>
        <v>1.60344</v>
      </c>
      <c r="K33" s="54">
        <f t="shared" si="6"/>
        <v>1.60344</v>
      </c>
      <c r="L33" s="34">
        <f t="shared" si="7"/>
        <v>15.501160092807428</v>
      </c>
      <c r="M33" s="71">
        <f t="shared" si="8"/>
        <v>5.04475</v>
      </c>
      <c r="O33" s="8">
        <f t="shared" si="4"/>
        <v>5.04475</v>
      </c>
    </row>
    <row r="34" spans="1:15" ht="12.75">
      <c r="A34" s="83">
        <f t="shared" si="5"/>
        <v>27</v>
      </c>
      <c r="D34" s="20">
        <v>1.63453</v>
      </c>
      <c r="E34" s="20">
        <v>4.60126</v>
      </c>
      <c r="G34" s="34">
        <f t="shared" si="0"/>
        <v>0</v>
      </c>
      <c r="H34" s="34">
        <f t="shared" si="1"/>
        <v>0</v>
      </c>
      <c r="I34" s="34">
        <f t="shared" si="2"/>
        <v>1.63453</v>
      </c>
      <c r="J34" s="54">
        <f t="shared" si="3"/>
        <v>1.63453</v>
      </c>
      <c r="K34" s="54">
        <f t="shared" si="6"/>
        <v>1.63453</v>
      </c>
      <c r="L34" s="34">
        <f t="shared" si="7"/>
        <v>12.149929383780567</v>
      </c>
      <c r="M34" s="71">
        <f t="shared" si="8"/>
        <v>4.60126</v>
      </c>
      <c r="O34" s="8">
        <f t="shared" si="4"/>
        <v>4.60126</v>
      </c>
    </row>
    <row r="35" spans="1:15" ht="12.75">
      <c r="A35" s="83">
        <f t="shared" si="5"/>
        <v>28</v>
      </c>
      <c r="D35" s="20">
        <v>1.67494</v>
      </c>
      <c r="E35" s="20">
        <v>4.16818</v>
      </c>
      <c r="G35" s="34">
        <f t="shared" si="0"/>
        <v>0</v>
      </c>
      <c r="H35" s="34">
        <f t="shared" si="1"/>
        <v>0</v>
      </c>
      <c r="I35" s="34">
        <f t="shared" si="2"/>
        <v>1.67494</v>
      </c>
      <c r="J35" s="54">
        <f t="shared" si="3"/>
        <v>1.67494</v>
      </c>
      <c r="K35" s="54">
        <f t="shared" si="6"/>
        <v>1.67494</v>
      </c>
      <c r="L35" s="34">
        <f t="shared" si="7"/>
        <v>9.57436835486452</v>
      </c>
      <c r="M35" s="71">
        <f t="shared" si="8"/>
        <v>4.16818</v>
      </c>
      <c r="O35" s="8">
        <f t="shared" si="4"/>
        <v>4.16818</v>
      </c>
    </row>
    <row r="36" spans="1:15" ht="12.75">
      <c r="A36" s="83">
        <f t="shared" si="5"/>
        <v>29</v>
      </c>
      <c r="D36" s="20">
        <v>1.72748</v>
      </c>
      <c r="E36" s="20">
        <v>3.7477</v>
      </c>
      <c r="G36" s="34">
        <f t="shared" si="0"/>
        <v>0</v>
      </c>
      <c r="H36" s="34">
        <f t="shared" si="1"/>
        <v>0</v>
      </c>
      <c r="I36" s="34">
        <f t="shared" si="2"/>
        <v>1.72748</v>
      </c>
      <c r="J36" s="54">
        <f t="shared" si="3"/>
        <v>1.72748</v>
      </c>
      <c r="K36" s="54">
        <f t="shared" si="6"/>
        <v>1.72748</v>
      </c>
      <c r="L36" s="34">
        <f t="shared" si="7"/>
        <v>7.593986284508531</v>
      </c>
      <c r="M36" s="71">
        <f t="shared" si="8"/>
        <v>3.7477</v>
      </c>
      <c r="O36" s="8">
        <f t="shared" si="4"/>
        <v>3.7477</v>
      </c>
    </row>
    <row r="37" spans="1:15" ht="12.75">
      <c r="A37" s="83">
        <f t="shared" si="5"/>
        <v>30</v>
      </c>
      <c r="D37" s="20">
        <v>1.79578</v>
      </c>
      <c r="E37" s="20">
        <v>3.3423</v>
      </c>
      <c r="G37" s="34">
        <f t="shared" si="0"/>
        <v>0</v>
      </c>
      <c r="H37" s="34">
        <f t="shared" si="1"/>
        <v>0</v>
      </c>
      <c r="I37" s="34">
        <f t="shared" si="2"/>
        <v>1.79578</v>
      </c>
      <c r="J37" s="54">
        <f t="shared" si="3"/>
        <v>1.79578</v>
      </c>
      <c r="K37" s="54">
        <f t="shared" si="6"/>
        <v>1.79578</v>
      </c>
      <c r="L37" s="34">
        <f t="shared" si="7"/>
        <v>6.0713368043816365</v>
      </c>
      <c r="M37" s="71">
        <f t="shared" si="8"/>
        <v>3.3423</v>
      </c>
      <c r="O37" s="8">
        <f t="shared" si="4"/>
        <v>3.3423</v>
      </c>
    </row>
    <row r="38" spans="1:15" ht="12.75">
      <c r="A38" s="83">
        <f t="shared" si="5"/>
        <v>31</v>
      </c>
      <c r="D38" s="20">
        <v>1.88457</v>
      </c>
      <c r="E38" s="20">
        <v>2.95468</v>
      </c>
      <c r="G38" s="34">
        <f t="shared" si="0"/>
        <v>0</v>
      </c>
      <c r="H38" s="34">
        <f t="shared" si="1"/>
        <v>0</v>
      </c>
      <c r="I38" s="34">
        <f t="shared" si="2"/>
        <v>1.88457</v>
      </c>
      <c r="J38" s="54">
        <f t="shared" si="3"/>
        <v>1.88457</v>
      </c>
      <c r="K38" s="54">
        <f t="shared" si="6"/>
        <v>1.88457</v>
      </c>
      <c r="L38" s="34">
        <f t="shared" si="7"/>
        <v>4.9004602543100075</v>
      </c>
      <c r="M38" s="71">
        <f t="shared" si="8"/>
        <v>2.95468</v>
      </c>
      <c r="O38" s="8">
        <f t="shared" si="4"/>
        <v>2.95468</v>
      </c>
    </row>
    <row r="39" spans="1:15" ht="12.75">
      <c r="A39" s="83">
        <f t="shared" si="5"/>
        <v>32</v>
      </c>
      <c r="D39" s="20">
        <v>2</v>
      </c>
      <c r="E39" s="20">
        <v>2.58761</v>
      </c>
      <c r="G39" s="34">
        <f t="shared" si="0"/>
        <v>0</v>
      </c>
      <c r="H39" s="34">
        <f t="shared" si="1"/>
        <v>0</v>
      </c>
      <c r="I39" s="34">
        <f t="shared" si="2"/>
        <v>2</v>
      </c>
      <c r="J39" s="54">
        <f t="shared" si="3"/>
        <v>2</v>
      </c>
      <c r="K39" s="54">
        <f t="shared" si="6"/>
        <v>2</v>
      </c>
      <c r="L39" s="34">
        <f t="shared" si="7"/>
        <v>4</v>
      </c>
      <c r="M39" s="71">
        <f t="shared" si="8"/>
        <v>2.58761</v>
      </c>
      <c r="O39" s="8">
        <f t="shared" si="4"/>
        <v>2.58761</v>
      </c>
    </row>
    <row r="40" spans="1:15" ht="12.75">
      <c r="A40" s="83">
        <f t="shared" si="5"/>
        <v>33</v>
      </c>
      <c r="G40" s="34">
        <f t="shared" si="0"/>
        <v>0</v>
      </c>
      <c r="H40" s="34">
        <f t="shared" si="1"/>
        <v>0</v>
      </c>
      <c r="I40" s="34">
        <f t="shared" si="2"/>
        <v>0</v>
      </c>
      <c r="J40" s="54">
        <f t="shared" si="3"/>
        <v>0</v>
      </c>
      <c r="K40" s="54">
        <f t="shared" si="6"/>
        <v>2</v>
      </c>
      <c r="L40" s="34">
        <f t="shared" si="7"/>
        <v>4</v>
      </c>
      <c r="M40" s="71">
        <f t="shared" si="8"/>
        <v>2.58761</v>
      </c>
      <c r="O40" s="8">
        <f t="shared" si="4"/>
        <v>0</v>
      </c>
    </row>
    <row r="41" spans="1:15" ht="12.75">
      <c r="A41" s="83">
        <f t="shared" si="5"/>
        <v>34</v>
      </c>
      <c r="G41" s="34">
        <f t="shared" si="0"/>
        <v>0</v>
      </c>
      <c r="H41" s="34">
        <f t="shared" si="1"/>
        <v>0</v>
      </c>
      <c r="I41" s="34">
        <f t="shared" si="2"/>
        <v>0</v>
      </c>
      <c r="J41" s="54">
        <f t="shared" si="3"/>
        <v>0</v>
      </c>
      <c r="K41" s="54">
        <f t="shared" si="6"/>
        <v>2</v>
      </c>
      <c r="L41" s="34">
        <f t="shared" si="7"/>
        <v>4</v>
      </c>
      <c r="M41" s="71">
        <f t="shared" si="8"/>
        <v>2.58761</v>
      </c>
      <c r="O41" s="8">
        <f t="shared" si="4"/>
        <v>0</v>
      </c>
    </row>
    <row r="42" spans="1:15" ht="12.75">
      <c r="A42" s="83">
        <f t="shared" si="5"/>
        <v>35</v>
      </c>
      <c r="G42" s="34">
        <f t="shared" si="0"/>
        <v>0</v>
      </c>
      <c r="H42" s="34">
        <f t="shared" si="1"/>
        <v>0</v>
      </c>
      <c r="I42" s="34">
        <f t="shared" si="2"/>
        <v>0</v>
      </c>
      <c r="J42" s="54">
        <f t="shared" si="3"/>
        <v>0</v>
      </c>
      <c r="K42" s="54">
        <f t="shared" si="6"/>
        <v>2</v>
      </c>
      <c r="L42" s="34">
        <f t="shared" si="7"/>
        <v>4</v>
      </c>
      <c r="M42" s="71">
        <f t="shared" si="8"/>
        <v>2.58761</v>
      </c>
      <c r="O42" s="8">
        <f t="shared" si="4"/>
        <v>0</v>
      </c>
    </row>
    <row r="43" spans="1:15" ht="12.75">
      <c r="A43" s="83">
        <f t="shared" si="5"/>
        <v>36</v>
      </c>
      <c r="G43" s="34">
        <f t="shared" si="0"/>
        <v>0</v>
      </c>
      <c r="H43" s="34">
        <f t="shared" si="1"/>
        <v>0</v>
      </c>
      <c r="I43" s="34">
        <f t="shared" si="2"/>
        <v>0</v>
      </c>
      <c r="J43" s="54">
        <f t="shared" si="3"/>
        <v>0</v>
      </c>
      <c r="K43" s="54">
        <f t="shared" si="6"/>
        <v>2</v>
      </c>
      <c r="L43" s="34">
        <f t="shared" si="7"/>
        <v>4</v>
      </c>
      <c r="M43" s="71">
        <f t="shared" si="8"/>
        <v>2.58761</v>
      </c>
      <c r="O43" s="8">
        <f t="shared" si="4"/>
        <v>0</v>
      </c>
    </row>
    <row r="44" spans="1:15" ht="12.75">
      <c r="A44" s="83">
        <f t="shared" si="5"/>
        <v>37</v>
      </c>
      <c r="G44" s="34">
        <f t="shared" si="0"/>
        <v>0</v>
      </c>
      <c r="H44" s="34">
        <f t="shared" si="1"/>
        <v>0</v>
      </c>
      <c r="I44" s="34">
        <f t="shared" si="2"/>
        <v>0</v>
      </c>
      <c r="J44" s="54">
        <f t="shared" si="3"/>
        <v>0</v>
      </c>
      <c r="K44" s="54">
        <f t="shared" si="6"/>
        <v>2</v>
      </c>
      <c r="L44" s="34">
        <f t="shared" si="7"/>
        <v>4</v>
      </c>
      <c r="M44" s="71">
        <f t="shared" si="8"/>
        <v>2.58761</v>
      </c>
      <c r="O44" s="8">
        <f t="shared" si="4"/>
        <v>0</v>
      </c>
    </row>
    <row r="45" spans="1:15" ht="12.75">
      <c r="A45" s="83">
        <f t="shared" si="5"/>
        <v>38</v>
      </c>
      <c r="G45" s="34">
        <f t="shared" si="0"/>
        <v>0</v>
      </c>
      <c r="H45" s="34">
        <f t="shared" si="1"/>
        <v>0</v>
      </c>
      <c r="I45" s="34">
        <f t="shared" si="2"/>
        <v>0</v>
      </c>
      <c r="J45" s="54">
        <f t="shared" si="3"/>
        <v>0</v>
      </c>
      <c r="K45" s="54">
        <f t="shared" si="6"/>
        <v>2</v>
      </c>
      <c r="L45" s="34">
        <f t="shared" si="7"/>
        <v>4</v>
      </c>
      <c r="M45" s="71">
        <f t="shared" si="8"/>
        <v>2.58761</v>
      </c>
      <c r="O45" s="8">
        <f t="shared" si="4"/>
        <v>0</v>
      </c>
    </row>
    <row r="46" spans="1:15" ht="12.75">
      <c r="A46" s="83">
        <f t="shared" si="5"/>
        <v>39</v>
      </c>
      <c r="G46" s="34">
        <f t="shared" si="0"/>
        <v>0</v>
      </c>
      <c r="H46" s="34">
        <f t="shared" si="1"/>
        <v>0</v>
      </c>
      <c r="I46" s="34">
        <f t="shared" si="2"/>
        <v>0</v>
      </c>
      <c r="J46" s="54">
        <f t="shared" si="3"/>
        <v>0</v>
      </c>
      <c r="K46" s="54">
        <f t="shared" si="6"/>
        <v>2</v>
      </c>
      <c r="L46" s="34">
        <f t="shared" si="7"/>
        <v>4</v>
      </c>
      <c r="M46" s="71">
        <f t="shared" si="8"/>
        <v>2.58761</v>
      </c>
      <c r="O46" s="8">
        <f t="shared" si="4"/>
        <v>0</v>
      </c>
    </row>
    <row r="47" spans="1:15" ht="12.75">
      <c r="A47" s="83">
        <f t="shared" si="5"/>
        <v>40</v>
      </c>
      <c r="G47" s="34">
        <f t="shared" si="0"/>
        <v>0</v>
      </c>
      <c r="H47" s="34">
        <f t="shared" si="1"/>
        <v>0</v>
      </c>
      <c r="I47" s="34">
        <f t="shared" si="2"/>
        <v>0</v>
      </c>
      <c r="J47" s="54">
        <f t="shared" si="3"/>
        <v>0</v>
      </c>
      <c r="K47" s="54">
        <f t="shared" si="6"/>
        <v>2</v>
      </c>
      <c r="L47" s="34">
        <f t="shared" si="7"/>
        <v>4</v>
      </c>
      <c r="M47" s="71">
        <f t="shared" si="8"/>
        <v>2.58761</v>
      </c>
      <c r="O47" s="8">
        <f t="shared" si="4"/>
        <v>0</v>
      </c>
    </row>
    <row r="48" spans="1:15" ht="12.75">
      <c r="A48" s="83">
        <f t="shared" si="5"/>
        <v>41</v>
      </c>
      <c r="G48" s="34">
        <f t="shared" si="0"/>
        <v>0</v>
      </c>
      <c r="H48" s="34">
        <f t="shared" si="1"/>
        <v>0</v>
      </c>
      <c r="I48" s="34">
        <f t="shared" si="2"/>
        <v>0</v>
      </c>
      <c r="J48" s="54">
        <f t="shared" si="3"/>
        <v>0</v>
      </c>
      <c r="K48" s="54">
        <f t="shared" si="6"/>
        <v>2</v>
      </c>
      <c r="L48" s="34">
        <f t="shared" si="7"/>
        <v>4</v>
      </c>
      <c r="M48" s="71">
        <f t="shared" si="8"/>
        <v>2.58761</v>
      </c>
      <c r="O48" s="8">
        <f t="shared" si="4"/>
        <v>0</v>
      </c>
    </row>
    <row r="49" spans="1:15" ht="12.75">
      <c r="A49" s="83">
        <f t="shared" si="5"/>
        <v>42</v>
      </c>
      <c r="G49" s="34">
        <f t="shared" si="0"/>
        <v>0</v>
      </c>
      <c r="H49" s="34">
        <f t="shared" si="1"/>
        <v>0</v>
      </c>
      <c r="I49" s="34">
        <f t="shared" si="2"/>
        <v>0</v>
      </c>
      <c r="J49" s="54">
        <f t="shared" si="3"/>
        <v>0</v>
      </c>
      <c r="K49" s="54">
        <f t="shared" si="6"/>
        <v>2</v>
      </c>
      <c r="L49" s="34">
        <f t="shared" si="7"/>
        <v>4</v>
      </c>
      <c r="M49" s="71">
        <f t="shared" si="8"/>
        <v>2.58761</v>
      </c>
      <c r="O49" s="8">
        <f t="shared" si="4"/>
        <v>0</v>
      </c>
    </row>
    <row r="50" spans="1:15" ht="12.75">
      <c r="A50" s="83">
        <f t="shared" si="5"/>
        <v>43</v>
      </c>
      <c r="G50" s="34">
        <f t="shared" si="0"/>
        <v>0</v>
      </c>
      <c r="H50" s="34">
        <f t="shared" si="1"/>
        <v>0</v>
      </c>
      <c r="I50" s="34">
        <f t="shared" si="2"/>
        <v>0</v>
      </c>
      <c r="J50" s="54">
        <f t="shared" si="3"/>
        <v>0</v>
      </c>
      <c r="K50" s="54">
        <f t="shared" si="6"/>
        <v>2</v>
      </c>
      <c r="L50" s="34">
        <f t="shared" si="7"/>
        <v>4</v>
      </c>
      <c r="M50" s="71">
        <f t="shared" si="8"/>
        <v>2.58761</v>
      </c>
      <c r="O50" s="8">
        <f t="shared" si="4"/>
        <v>0</v>
      </c>
    </row>
    <row r="51" spans="1:15" ht="12.75">
      <c r="A51" s="83">
        <f t="shared" si="5"/>
        <v>44</v>
      </c>
      <c r="G51" s="34">
        <f t="shared" si="0"/>
        <v>0</v>
      </c>
      <c r="H51" s="34">
        <f t="shared" si="1"/>
        <v>0</v>
      </c>
      <c r="I51" s="34">
        <f t="shared" si="2"/>
        <v>0</v>
      </c>
      <c r="J51" s="54">
        <f t="shared" si="3"/>
        <v>0</v>
      </c>
      <c r="K51" s="54">
        <f t="shared" si="6"/>
        <v>2</v>
      </c>
      <c r="L51" s="34">
        <f t="shared" si="7"/>
        <v>4</v>
      </c>
      <c r="M51" s="71">
        <f t="shared" si="8"/>
        <v>2.58761</v>
      </c>
      <c r="O51" s="8">
        <f t="shared" si="4"/>
        <v>0</v>
      </c>
    </row>
    <row r="52" spans="1:15" ht="12.75">
      <c r="A52" s="83">
        <f t="shared" si="5"/>
        <v>45</v>
      </c>
      <c r="G52" s="34">
        <f t="shared" si="0"/>
        <v>0</v>
      </c>
      <c r="H52" s="34">
        <f t="shared" si="1"/>
        <v>0</v>
      </c>
      <c r="I52" s="34">
        <f t="shared" si="2"/>
        <v>0</v>
      </c>
      <c r="J52" s="54">
        <f t="shared" si="3"/>
        <v>0</v>
      </c>
      <c r="K52" s="54">
        <f t="shared" si="6"/>
        <v>2</v>
      </c>
      <c r="L52" s="34">
        <f t="shared" si="7"/>
        <v>4</v>
      </c>
      <c r="M52" s="71">
        <f t="shared" si="8"/>
        <v>2.58761</v>
      </c>
      <c r="O52" s="8">
        <f t="shared" si="4"/>
        <v>0</v>
      </c>
    </row>
    <row r="53" spans="1:15" ht="12.75">
      <c r="A53" s="83">
        <f t="shared" si="5"/>
        <v>46</v>
      </c>
      <c r="G53" s="34">
        <f t="shared" si="0"/>
        <v>0</v>
      </c>
      <c r="H53" s="34">
        <f t="shared" si="1"/>
        <v>0</v>
      </c>
      <c r="I53" s="34">
        <f t="shared" si="2"/>
        <v>0</v>
      </c>
      <c r="J53" s="54">
        <f t="shared" si="3"/>
        <v>0</v>
      </c>
      <c r="K53" s="54">
        <f t="shared" si="6"/>
        <v>2</v>
      </c>
      <c r="L53" s="34">
        <f t="shared" si="7"/>
        <v>4</v>
      </c>
      <c r="M53" s="71">
        <f t="shared" si="8"/>
        <v>2.58761</v>
      </c>
      <c r="O53" s="8">
        <f t="shared" si="4"/>
        <v>0</v>
      </c>
    </row>
    <row r="54" spans="1:15" ht="12.75">
      <c r="A54" s="83">
        <f t="shared" si="5"/>
        <v>47</v>
      </c>
      <c r="G54" s="34">
        <f t="shared" si="0"/>
        <v>0</v>
      </c>
      <c r="H54" s="34">
        <f t="shared" si="1"/>
        <v>0</v>
      </c>
      <c r="I54" s="34">
        <f t="shared" si="2"/>
        <v>0</v>
      </c>
      <c r="J54" s="54">
        <f t="shared" si="3"/>
        <v>0</v>
      </c>
      <c r="K54" s="54">
        <f t="shared" si="6"/>
        <v>2</v>
      </c>
      <c r="L54" s="34">
        <f t="shared" si="7"/>
        <v>4</v>
      </c>
      <c r="M54" s="71">
        <f t="shared" si="8"/>
        <v>2.58761</v>
      </c>
      <c r="O54" s="8">
        <f t="shared" si="4"/>
        <v>0</v>
      </c>
    </row>
    <row r="55" spans="1:15" ht="12.75">
      <c r="A55" s="83">
        <f t="shared" si="5"/>
        <v>48</v>
      </c>
      <c r="G55" s="34">
        <f t="shared" si="0"/>
        <v>0</v>
      </c>
      <c r="H55" s="34">
        <f t="shared" si="1"/>
        <v>0</v>
      </c>
      <c r="I55" s="34">
        <f t="shared" si="2"/>
        <v>0</v>
      </c>
      <c r="J55" s="54">
        <f t="shared" si="3"/>
        <v>0</v>
      </c>
      <c r="K55" s="54">
        <f t="shared" si="6"/>
        <v>2</v>
      </c>
      <c r="L55" s="34">
        <f t="shared" si="7"/>
        <v>4</v>
      </c>
      <c r="M55" s="71">
        <f t="shared" si="8"/>
        <v>2.58761</v>
      </c>
      <c r="O55" s="8">
        <f t="shared" si="4"/>
        <v>0</v>
      </c>
    </row>
    <row r="56" spans="1:15" ht="12.75">
      <c r="A56" s="83">
        <f t="shared" si="5"/>
        <v>49</v>
      </c>
      <c r="G56" s="34">
        <f t="shared" si="0"/>
        <v>0</v>
      </c>
      <c r="H56" s="34">
        <f t="shared" si="1"/>
        <v>0</v>
      </c>
      <c r="I56" s="34">
        <f t="shared" si="2"/>
        <v>0</v>
      </c>
      <c r="J56" s="54">
        <f t="shared" si="3"/>
        <v>0</v>
      </c>
      <c r="K56" s="54">
        <f t="shared" si="6"/>
        <v>2</v>
      </c>
      <c r="L56" s="34">
        <f t="shared" si="7"/>
        <v>4</v>
      </c>
      <c r="M56" s="71">
        <f t="shared" si="8"/>
        <v>2.58761</v>
      </c>
      <c r="O56" s="8">
        <f t="shared" si="4"/>
        <v>0</v>
      </c>
    </row>
    <row r="57" spans="1:15" ht="12.75">
      <c r="A57" s="83">
        <f t="shared" si="5"/>
        <v>50</v>
      </c>
      <c r="G57" s="34">
        <f t="shared" si="0"/>
        <v>0</v>
      </c>
      <c r="H57" s="34">
        <f t="shared" si="1"/>
        <v>0</v>
      </c>
      <c r="I57" s="34">
        <f t="shared" si="2"/>
        <v>0</v>
      </c>
      <c r="J57" s="54">
        <f t="shared" si="3"/>
        <v>0</v>
      </c>
      <c r="K57" s="54">
        <f t="shared" si="6"/>
        <v>2</v>
      </c>
      <c r="L57" s="34">
        <f t="shared" si="7"/>
        <v>4</v>
      </c>
      <c r="M57" s="71">
        <f t="shared" si="8"/>
        <v>2.58761</v>
      </c>
      <c r="O57" s="8">
        <f t="shared" si="4"/>
        <v>0</v>
      </c>
    </row>
    <row r="58" spans="1:15" ht="12.75">
      <c r="A58" s="83">
        <f t="shared" si="5"/>
        <v>51</v>
      </c>
      <c r="G58" s="34">
        <f t="shared" si="0"/>
        <v>0</v>
      </c>
      <c r="H58" s="34">
        <f t="shared" si="1"/>
        <v>0</v>
      </c>
      <c r="I58" s="34">
        <f t="shared" si="2"/>
        <v>0</v>
      </c>
      <c r="J58" s="54">
        <f t="shared" si="3"/>
        <v>0</v>
      </c>
      <c r="K58" s="54">
        <f t="shared" si="6"/>
        <v>2</v>
      </c>
      <c r="L58" s="34">
        <f t="shared" si="7"/>
        <v>4</v>
      </c>
      <c r="M58" s="71">
        <f t="shared" si="8"/>
        <v>2.58761</v>
      </c>
      <c r="O58" s="8">
        <f t="shared" si="4"/>
        <v>0</v>
      </c>
    </row>
    <row r="59" spans="1:15" ht="12.75">
      <c r="A59" s="83">
        <f t="shared" si="5"/>
        <v>52</v>
      </c>
      <c r="G59" s="34">
        <f t="shared" si="0"/>
        <v>0</v>
      </c>
      <c r="H59" s="34">
        <f t="shared" si="1"/>
        <v>0</v>
      </c>
      <c r="I59" s="34">
        <f t="shared" si="2"/>
        <v>0</v>
      </c>
      <c r="J59" s="54">
        <f t="shared" si="3"/>
        <v>0</v>
      </c>
      <c r="K59" s="54">
        <f t="shared" si="6"/>
        <v>2</v>
      </c>
      <c r="L59" s="34">
        <f t="shared" si="7"/>
        <v>4</v>
      </c>
      <c r="M59" s="71">
        <f t="shared" si="8"/>
        <v>2.58761</v>
      </c>
      <c r="O59" s="8">
        <f t="shared" si="4"/>
        <v>0</v>
      </c>
    </row>
    <row r="60" spans="1:15" ht="12.75">
      <c r="A60" s="83">
        <f t="shared" si="5"/>
        <v>53</v>
      </c>
      <c r="G60" s="34">
        <f t="shared" si="0"/>
        <v>0</v>
      </c>
      <c r="H60" s="34">
        <f t="shared" si="1"/>
        <v>0</v>
      </c>
      <c r="I60" s="34">
        <f t="shared" si="2"/>
        <v>0</v>
      </c>
      <c r="J60" s="54">
        <f t="shared" si="3"/>
        <v>0</v>
      </c>
      <c r="K60" s="54">
        <f t="shared" si="6"/>
        <v>2</v>
      </c>
      <c r="L60" s="34">
        <f t="shared" si="7"/>
        <v>4</v>
      </c>
      <c r="M60" s="71">
        <f t="shared" si="8"/>
        <v>2.58761</v>
      </c>
      <c r="O60" s="8">
        <f t="shared" si="4"/>
        <v>0</v>
      </c>
    </row>
    <row r="61" spans="1:15" ht="12.75">
      <c r="A61" s="83">
        <f t="shared" si="5"/>
        <v>54</v>
      </c>
      <c r="G61" s="34">
        <f t="shared" si="0"/>
        <v>0</v>
      </c>
      <c r="H61" s="34">
        <f t="shared" si="1"/>
        <v>0</v>
      </c>
      <c r="I61" s="34">
        <f t="shared" si="2"/>
        <v>0</v>
      </c>
      <c r="J61" s="54">
        <f t="shared" si="3"/>
        <v>0</v>
      </c>
      <c r="K61" s="54">
        <f t="shared" si="6"/>
        <v>2</v>
      </c>
      <c r="L61" s="34">
        <f t="shared" si="7"/>
        <v>4</v>
      </c>
      <c r="M61" s="71">
        <f t="shared" si="8"/>
        <v>2.58761</v>
      </c>
      <c r="O61" s="8">
        <f t="shared" si="4"/>
        <v>0</v>
      </c>
    </row>
    <row r="62" spans="1:15" ht="12.75">
      <c r="A62" s="83">
        <f t="shared" si="5"/>
        <v>55</v>
      </c>
      <c r="G62" s="34">
        <f t="shared" si="0"/>
        <v>0</v>
      </c>
      <c r="H62" s="34">
        <f t="shared" si="1"/>
        <v>0</v>
      </c>
      <c r="I62" s="34">
        <f t="shared" si="2"/>
        <v>0</v>
      </c>
      <c r="J62" s="54">
        <f t="shared" si="3"/>
        <v>0</v>
      </c>
      <c r="K62" s="54">
        <f t="shared" si="6"/>
        <v>2</v>
      </c>
      <c r="L62" s="34">
        <f t="shared" si="7"/>
        <v>4</v>
      </c>
      <c r="M62" s="71">
        <f t="shared" si="8"/>
        <v>2.58761</v>
      </c>
      <c r="O62" s="8">
        <f t="shared" si="4"/>
        <v>0</v>
      </c>
    </row>
    <row r="63" spans="1:15" ht="12.75">
      <c r="A63" s="83">
        <f t="shared" si="5"/>
        <v>56</v>
      </c>
      <c r="G63" s="34">
        <f t="shared" si="0"/>
        <v>0</v>
      </c>
      <c r="H63" s="34">
        <f t="shared" si="1"/>
        <v>0</v>
      </c>
      <c r="I63" s="34">
        <f t="shared" si="2"/>
        <v>0</v>
      </c>
      <c r="J63" s="54">
        <f t="shared" si="3"/>
        <v>0</v>
      </c>
      <c r="K63" s="54">
        <f t="shared" si="6"/>
        <v>2</v>
      </c>
      <c r="L63" s="34">
        <f t="shared" si="7"/>
        <v>4</v>
      </c>
      <c r="M63" s="71">
        <f t="shared" si="8"/>
        <v>2.58761</v>
      </c>
      <c r="O63" s="8">
        <f t="shared" si="4"/>
        <v>0</v>
      </c>
    </row>
    <row r="64" spans="1:15" ht="12.75">
      <c r="A64" s="83">
        <f t="shared" si="5"/>
        <v>57</v>
      </c>
      <c r="G64" s="34">
        <f t="shared" si="0"/>
        <v>0</v>
      </c>
      <c r="H64" s="34">
        <f t="shared" si="1"/>
        <v>0</v>
      </c>
      <c r="I64" s="34">
        <f t="shared" si="2"/>
        <v>0</v>
      </c>
      <c r="J64" s="54">
        <f t="shared" si="3"/>
        <v>0</v>
      </c>
      <c r="K64" s="54">
        <f t="shared" si="6"/>
        <v>2</v>
      </c>
      <c r="L64" s="34">
        <f t="shared" si="7"/>
        <v>4</v>
      </c>
      <c r="M64" s="71">
        <f t="shared" si="8"/>
        <v>2.58761</v>
      </c>
      <c r="O64" s="8">
        <f t="shared" si="4"/>
        <v>0</v>
      </c>
    </row>
    <row r="65" spans="1:15" ht="12.75">
      <c r="A65" s="83">
        <f t="shared" si="5"/>
        <v>58</v>
      </c>
      <c r="G65" s="34">
        <f t="shared" si="0"/>
        <v>0</v>
      </c>
      <c r="H65" s="34">
        <f t="shared" si="1"/>
        <v>0</v>
      </c>
      <c r="I65" s="34">
        <f t="shared" si="2"/>
        <v>0</v>
      </c>
      <c r="J65" s="54">
        <f t="shared" si="3"/>
        <v>0</v>
      </c>
      <c r="K65" s="54">
        <f t="shared" si="6"/>
        <v>2</v>
      </c>
      <c r="L65" s="34">
        <f t="shared" si="7"/>
        <v>4</v>
      </c>
      <c r="M65" s="71">
        <f t="shared" si="8"/>
        <v>2.58761</v>
      </c>
      <c r="O65" s="8">
        <f t="shared" si="4"/>
        <v>0</v>
      </c>
    </row>
    <row r="66" spans="1:15" ht="12.75">
      <c r="A66" s="83">
        <f t="shared" si="5"/>
        <v>59</v>
      </c>
      <c r="G66" s="34">
        <f t="shared" si="0"/>
        <v>0</v>
      </c>
      <c r="H66" s="34">
        <f t="shared" si="1"/>
        <v>0</v>
      </c>
      <c r="I66" s="34">
        <f t="shared" si="2"/>
        <v>0</v>
      </c>
      <c r="J66" s="54">
        <f t="shared" si="3"/>
        <v>0</v>
      </c>
      <c r="K66" s="54">
        <f t="shared" si="6"/>
        <v>2</v>
      </c>
      <c r="L66" s="34">
        <f t="shared" si="7"/>
        <v>4</v>
      </c>
      <c r="M66" s="71">
        <f t="shared" si="8"/>
        <v>2.58761</v>
      </c>
      <c r="O66" s="8">
        <f t="shared" si="4"/>
        <v>0</v>
      </c>
    </row>
    <row r="67" spans="1:15" ht="12.75">
      <c r="A67" s="83">
        <f t="shared" si="5"/>
        <v>60</v>
      </c>
      <c r="G67" s="34">
        <f t="shared" si="0"/>
        <v>0</v>
      </c>
      <c r="H67" s="34">
        <f t="shared" si="1"/>
        <v>0</v>
      </c>
      <c r="I67" s="34">
        <f t="shared" si="2"/>
        <v>0</v>
      </c>
      <c r="J67" s="54">
        <f t="shared" si="3"/>
        <v>0</v>
      </c>
      <c r="K67" s="54">
        <f t="shared" si="6"/>
        <v>2</v>
      </c>
      <c r="L67" s="34">
        <f t="shared" si="7"/>
        <v>4</v>
      </c>
      <c r="M67" s="71">
        <f t="shared" si="8"/>
        <v>2.58761</v>
      </c>
      <c r="O67" s="8">
        <f t="shared" si="4"/>
        <v>0</v>
      </c>
    </row>
    <row r="68" spans="1:15" ht="12.75">
      <c r="A68" s="83">
        <f t="shared" si="5"/>
        <v>61</v>
      </c>
      <c r="G68" s="34">
        <f t="shared" si="0"/>
        <v>0</v>
      </c>
      <c r="H68" s="34">
        <f t="shared" si="1"/>
        <v>0</v>
      </c>
      <c r="I68" s="34">
        <f t="shared" si="2"/>
        <v>0</v>
      </c>
      <c r="J68" s="54">
        <f t="shared" si="3"/>
        <v>0</v>
      </c>
      <c r="K68" s="54">
        <f t="shared" si="6"/>
        <v>2</v>
      </c>
      <c r="L68" s="34">
        <f t="shared" si="7"/>
        <v>4</v>
      </c>
      <c r="M68" s="71">
        <f t="shared" si="8"/>
        <v>2.58761</v>
      </c>
      <c r="O68" s="8">
        <f t="shared" si="4"/>
        <v>0</v>
      </c>
    </row>
    <row r="69" spans="1:15" ht="12.75">
      <c r="A69" s="83">
        <f t="shared" si="5"/>
        <v>62</v>
      </c>
      <c r="G69" s="34">
        <f t="shared" si="0"/>
        <v>0</v>
      </c>
      <c r="H69" s="34">
        <f t="shared" si="1"/>
        <v>0</v>
      </c>
      <c r="I69" s="34">
        <f t="shared" si="2"/>
        <v>0</v>
      </c>
      <c r="J69" s="54">
        <f t="shared" si="3"/>
        <v>0</v>
      </c>
      <c r="K69" s="54">
        <f t="shared" si="6"/>
        <v>2</v>
      </c>
      <c r="L69" s="34">
        <f t="shared" si="7"/>
        <v>4</v>
      </c>
      <c r="M69" s="71">
        <f t="shared" si="8"/>
        <v>2.58761</v>
      </c>
      <c r="O69" s="8">
        <f t="shared" si="4"/>
        <v>0</v>
      </c>
    </row>
    <row r="70" spans="1:15" ht="12.75">
      <c r="A70" s="83">
        <f t="shared" si="5"/>
        <v>63</v>
      </c>
      <c r="G70" s="34">
        <f t="shared" si="0"/>
        <v>0</v>
      </c>
      <c r="H70" s="34">
        <f t="shared" si="1"/>
        <v>0</v>
      </c>
      <c r="I70" s="34">
        <f t="shared" si="2"/>
        <v>0</v>
      </c>
      <c r="J70" s="54">
        <f t="shared" si="3"/>
        <v>0</v>
      </c>
      <c r="K70" s="54">
        <f t="shared" si="6"/>
        <v>2</v>
      </c>
      <c r="L70" s="34">
        <f t="shared" si="7"/>
        <v>4</v>
      </c>
      <c r="M70" s="71">
        <f t="shared" si="8"/>
        <v>2.58761</v>
      </c>
      <c r="O70" s="8">
        <f t="shared" si="4"/>
        <v>0</v>
      </c>
    </row>
    <row r="71" spans="1:15" ht="12.75">
      <c r="A71" s="83">
        <f t="shared" si="5"/>
        <v>64</v>
      </c>
      <c r="G71" s="34">
        <f t="shared" si="0"/>
        <v>0</v>
      </c>
      <c r="H71" s="34">
        <f t="shared" si="1"/>
        <v>0</v>
      </c>
      <c r="I71" s="34">
        <f t="shared" si="2"/>
        <v>0</v>
      </c>
      <c r="J71" s="54">
        <f t="shared" si="3"/>
        <v>0</v>
      </c>
      <c r="K71" s="54">
        <f t="shared" si="6"/>
        <v>2</v>
      </c>
      <c r="L71" s="34">
        <f t="shared" si="7"/>
        <v>4</v>
      </c>
      <c r="M71" s="71">
        <f t="shared" si="8"/>
        <v>2.58761</v>
      </c>
      <c r="O71" s="8">
        <f t="shared" si="4"/>
        <v>0</v>
      </c>
    </row>
    <row r="72" spans="1:15" ht="12.75">
      <c r="A72" s="83">
        <f t="shared" si="5"/>
        <v>65</v>
      </c>
      <c r="G72" s="34">
        <f t="shared" si="0"/>
        <v>0</v>
      </c>
      <c r="H72" s="34">
        <f t="shared" si="1"/>
        <v>0</v>
      </c>
      <c r="I72" s="34">
        <f t="shared" si="2"/>
        <v>0</v>
      </c>
      <c r="J72" s="54">
        <f t="shared" si="3"/>
        <v>0</v>
      </c>
      <c r="K72" s="54">
        <f t="shared" si="6"/>
        <v>2</v>
      </c>
      <c r="L72" s="34">
        <f t="shared" si="7"/>
        <v>4</v>
      </c>
      <c r="M72" s="71">
        <f t="shared" si="8"/>
        <v>2.58761</v>
      </c>
      <c r="O72" s="8">
        <f t="shared" si="4"/>
        <v>0</v>
      </c>
    </row>
    <row r="73" spans="1:15" ht="12.75">
      <c r="A73" s="83">
        <f t="shared" si="5"/>
        <v>66</v>
      </c>
      <c r="G73" s="34">
        <f aca="true" t="shared" si="10" ref="G73:G136">INT(B73/S$17)*S$16+MOD(B73,S$19)*S$18</f>
        <v>0</v>
      </c>
      <c r="H73" s="34">
        <f aca="true" t="shared" si="11" ref="H73:H136">INT(C73/T$17)*T$16+MOD(C73,T$19)*T$18</f>
        <v>0</v>
      </c>
      <c r="I73" s="34">
        <f aca="true" t="shared" si="12" ref="I73:I136">INT(D73/U$17)*U$16+MOD(D73,U$19)*U$18</f>
        <v>0</v>
      </c>
      <c r="J73" s="54">
        <f aca="true" t="shared" si="13" ref="J73:J136">SUM(G73:I73)</f>
        <v>0</v>
      </c>
      <c r="K73" s="54">
        <f t="shared" si="6"/>
        <v>2</v>
      </c>
      <c r="L73" s="34">
        <f t="shared" si="7"/>
        <v>4</v>
      </c>
      <c r="M73" s="71">
        <f aca="true" t="shared" si="14" ref="M73:M136">IF(ISBLANK(E73),M72,O73)</f>
        <v>2.58761</v>
      </c>
      <c r="O73" s="8">
        <f aca="true" t="shared" si="15" ref="O73:O136">(E73-$E$8)*$R$2</f>
        <v>0</v>
      </c>
    </row>
    <row r="74" spans="1:15" ht="12.75">
      <c r="A74" s="83">
        <f aca="true" t="shared" si="16" ref="A74:A137">A73+1</f>
        <v>67</v>
      </c>
      <c r="G74" s="34">
        <f t="shared" si="10"/>
        <v>0</v>
      </c>
      <c r="H74" s="34">
        <f t="shared" si="11"/>
        <v>0</v>
      </c>
      <c r="I74" s="34">
        <f t="shared" si="12"/>
        <v>0</v>
      </c>
      <c r="J74" s="54">
        <f t="shared" si="13"/>
        <v>0</v>
      </c>
      <c r="K74" s="54">
        <f aca="true" t="shared" si="17" ref="K74:K137">IF(ISNUMBER(E74),J74-$J$8,MAX($J$8:$J$2000)-$J$8)</f>
        <v>2</v>
      </c>
      <c r="L74" s="34">
        <f aca="true" t="shared" si="18" ref="L74:L137">K74/(K74-$K$4)</f>
        <v>4</v>
      </c>
      <c r="M74" s="71">
        <f t="shared" si="14"/>
        <v>2.58761</v>
      </c>
      <c r="O74" s="8">
        <f t="shared" si="15"/>
        <v>0</v>
      </c>
    </row>
    <row r="75" spans="1:15" ht="12.75">
      <c r="A75" s="83">
        <f t="shared" si="16"/>
        <v>68</v>
      </c>
      <c r="G75" s="34">
        <f t="shared" si="10"/>
        <v>0</v>
      </c>
      <c r="H75" s="34">
        <f t="shared" si="11"/>
        <v>0</v>
      </c>
      <c r="I75" s="34">
        <f t="shared" si="12"/>
        <v>0</v>
      </c>
      <c r="J75" s="54">
        <f t="shared" si="13"/>
        <v>0</v>
      </c>
      <c r="K75" s="54">
        <f t="shared" si="17"/>
        <v>2</v>
      </c>
      <c r="L75" s="34">
        <f t="shared" si="18"/>
        <v>4</v>
      </c>
      <c r="M75" s="71">
        <f t="shared" si="14"/>
        <v>2.58761</v>
      </c>
      <c r="O75" s="8">
        <f t="shared" si="15"/>
        <v>0</v>
      </c>
    </row>
    <row r="76" spans="1:15" ht="12.75">
      <c r="A76" s="83">
        <f t="shared" si="16"/>
        <v>69</v>
      </c>
      <c r="G76" s="34">
        <f t="shared" si="10"/>
        <v>0</v>
      </c>
      <c r="H76" s="34">
        <f t="shared" si="11"/>
        <v>0</v>
      </c>
      <c r="I76" s="34">
        <f t="shared" si="12"/>
        <v>0</v>
      </c>
      <c r="J76" s="54">
        <f t="shared" si="13"/>
        <v>0</v>
      </c>
      <c r="K76" s="54">
        <f t="shared" si="17"/>
        <v>2</v>
      </c>
      <c r="L76" s="34">
        <f t="shared" si="18"/>
        <v>4</v>
      </c>
      <c r="M76" s="71">
        <f t="shared" si="14"/>
        <v>2.58761</v>
      </c>
      <c r="O76" s="8">
        <f t="shared" si="15"/>
        <v>0</v>
      </c>
    </row>
    <row r="77" spans="1:15" ht="12.75">
      <c r="A77" s="83">
        <f t="shared" si="16"/>
        <v>70</v>
      </c>
      <c r="G77" s="34">
        <f t="shared" si="10"/>
        <v>0</v>
      </c>
      <c r="H77" s="34">
        <f t="shared" si="11"/>
        <v>0</v>
      </c>
      <c r="I77" s="34">
        <f t="shared" si="12"/>
        <v>0</v>
      </c>
      <c r="J77" s="54">
        <f t="shared" si="13"/>
        <v>0</v>
      </c>
      <c r="K77" s="54">
        <f t="shared" si="17"/>
        <v>2</v>
      </c>
      <c r="L77" s="34">
        <f t="shared" si="18"/>
        <v>4</v>
      </c>
      <c r="M77" s="71">
        <f t="shared" si="14"/>
        <v>2.58761</v>
      </c>
      <c r="O77" s="8">
        <f t="shared" si="15"/>
        <v>0</v>
      </c>
    </row>
    <row r="78" spans="1:15" ht="12.75">
      <c r="A78" s="83">
        <f t="shared" si="16"/>
        <v>71</v>
      </c>
      <c r="G78" s="34">
        <f t="shared" si="10"/>
        <v>0</v>
      </c>
      <c r="H78" s="34">
        <f t="shared" si="11"/>
        <v>0</v>
      </c>
      <c r="I78" s="34">
        <f t="shared" si="12"/>
        <v>0</v>
      </c>
      <c r="J78" s="54">
        <f t="shared" si="13"/>
        <v>0</v>
      </c>
      <c r="K78" s="54">
        <f t="shared" si="17"/>
        <v>2</v>
      </c>
      <c r="L78" s="34">
        <f t="shared" si="18"/>
        <v>4</v>
      </c>
      <c r="M78" s="71">
        <f t="shared" si="14"/>
        <v>2.58761</v>
      </c>
      <c r="O78" s="8">
        <f t="shared" si="15"/>
        <v>0</v>
      </c>
    </row>
    <row r="79" spans="1:15" ht="12.75">
      <c r="A79" s="83">
        <f t="shared" si="16"/>
        <v>72</v>
      </c>
      <c r="G79" s="34">
        <f t="shared" si="10"/>
        <v>0</v>
      </c>
      <c r="H79" s="34">
        <f t="shared" si="11"/>
        <v>0</v>
      </c>
      <c r="I79" s="34">
        <f t="shared" si="12"/>
        <v>0</v>
      </c>
      <c r="J79" s="54">
        <f t="shared" si="13"/>
        <v>0</v>
      </c>
      <c r="K79" s="54">
        <f t="shared" si="17"/>
        <v>2</v>
      </c>
      <c r="L79" s="34">
        <f t="shared" si="18"/>
        <v>4</v>
      </c>
      <c r="M79" s="71">
        <f t="shared" si="14"/>
        <v>2.58761</v>
      </c>
      <c r="O79" s="8">
        <f t="shared" si="15"/>
        <v>0</v>
      </c>
    </row>
    <row r="80" spans="1:15" ht="12.75">
      <c r="A80" s="83">
        <f t="shared" si="16"/>
        <v>73</v>
      </c>
      <c r="G80" s="34">
        <f t="shared" si="10"/>
        <v>0</v>
      </c>
      <c r="H80" s="34">
        <f t="shared" si="11"/>
        <v>0</v>
      </c>
      <c r="I80" s="34">
        <f t="shared" si="12"/>
        <v>0</v>
      </c>
      <c r="J80" s="54">
        <f t="shared" si="13"/>
        <v>0</v>
      </c>
      <c r="K80" s="54">
        <f t="shared" si="17"/>
        <v>2</v>
      </c>
      <c r="L80" s="34">
        <f t="shared" si="18"/>
        <v>4</v>
      </c>
      <c r="M80" s="71">
        <f t="shared" si="14"/>
        <v>2.58761</v>
      </c>
      <c r="O80" s="8">
        <f t="shared" si="15"/>
        <v>0</v>
      </c>
    </row>
    <row r="81" spans="1:15" ht="12.75">
      <c r="A81" s="83">
        <f t="shared" si="16"/>
        <v>74</v>
      </c>
      <c r="G81" s="34">
        <f t="shared" si="10"/>
        <v>0</v>
      </c>
      <c r="H81" s="34">
        <f t="shared" si="11"/>
        <v>0</v>
      </c>
      <c r="I81" s="34">
        <f t="shared" si="12"/>
        <v>0</v>
      </c>
      <c r="J81" s="54">
        <f t="shared" si="13"/>
        <v>0</v>
      </c>
      <c r="K81" s="54">
        <f t="shared" si="17"/>
        <v>2</v>
      </c>
      <c r="L81" s="34">
        <f t="shared" si="18"/>
        <v>4</v>
      </c>
      <c r="M81" s="71">
        <f t="shared" si="14"/>
        <v>2.58761</v>
      </c>
      <c r="O81" s="8">
        <f t="shared" si="15"/>
        <v>0</v>
      </c>
    </row>
    <row r="82" spans="1:15" ht="12.75">
      <c r="A82" s="83">
        <f t="shared" si="16"/>
        <v>75</v>
      </c>
      <c r="G82" s="34">
        <f t="shared" si="10"/>
        <v>0</v>
      </c>
      <c r="H82" s="34">
        <f t="shared" si="11"/>
        <v>0</v>
      </c>
      <c r="I82" s="34">
        <f t="shared" si="12"/>
        <v>0</v>
      </c>
      <c r="J82" s="54">
        <f t="shared" si="13"/>
        <v>0</v>
      </c>
      <c r="K82" s="54">
        <f t="shared" si="17"/>
        <v>2</v>
      </c>
      <c r="L82" s="34">
        <f t="shared" si="18"/>
        <v>4</v>
      </c>
      <c r="M82" s="71">
        <f t="shared" si="14"/>
        <v>2.58761</v>
      </c>
      <c r="O82" s="8">
        <f t="shared" si="15"/>
        <v>0</v>
      </c>
    </row>
    <row r="83" spans="1:15" ht="12.75">
      <c r="A83" s="83">
        <f t="shared" si="16"/>
        <v>76</v>
      </c>
      <c r="G83" s="34">
        <f t="shared" si="10"/>
        <v>0</v>
      </c>
      <c r="H83" s="34">
        <f t="shared" si="11"/>
        <v>0</v>
      </c>
      <c r="I83" s="34">
        <f t="shared" si="12"/>
        <v>0</v>
      </c>
      <c r="J83" s="54">
        <f t="shared" si="13"/>
        <v>0</v>
      </c>
      <c r="K83" s="54">
        <f t="shared" si="17"/>
        <v>2</v>
      </c>
      <c r="L83" s="34">
        <f t="shared" si="18"/>
        <v>4</v>
      </c>
      <c r="M83" s="71">
        <f t="shared" si="14"/>
        <v>2.58761</v>
      </c>
      <c r="O83" s="8">
        <f t="shared" si="15"/>
        <v>0</v>
      </c>
    </row>
    <row r="84" spans="1:15" ht="12.75">
      <c r="A84" s="83">
        <f t="shared" si="16"/>
        <v>77</v>
      </c>
      <c r="G84" s="34">
        <f t="shared" si="10"/>
        <v>0</v>
      </c>
      <c r="H84" s="34">
        <f t="shared" si="11"/>
        <v>0</v>
      </c>
      <c r="I84" s="34">
        <f t="shared" si="12"/>
        <v>0</v>
      </c>
      <c r="J84" s="54">
        <f t="shared" si="13"/>
        <v>0</v>
      </c>
      <c r="K84" s="54">
        <f t="shared" si="17"/>
        <v>2</v>
      </c>
      <c r="L84" s="34">
        <f t="shared" si="18"/>
        <v>4</v>
      </c>
      <c r="M84" s="71">
        <f t="shared" si="14"/>
        <v>2.58761</v>
      </c>
      <c r="O84" s="8">
        <f t="shared" si="15"/>
        <v>0</v>
      </c>
    </row>
    <row r="85" spans="1:15" ht="12.75">
      <c r="A85" s="83">
        <f t="shared" si="16"/>
        <v>78</v>
      </c>
      <c r="G85" s="34">
        <f t="shared" si="10"/>
        <v>0</v>
      </c>
      <c r="H85" s="34">
        <f t="shared" si="11"/>
        <v>0</v>
      </c>
      <c r="I85" s="34">
        <f t="shared" si="12"/>
        <v>0</v>
      </c>
      <c r="J85" s="54">
        <f t="shared" si="13"/>
        <v>0</v>
      </c>
      <c r="K85" s="54">
        <f t="shared" si="17"/>
        <v>2</v>
      </c>
      <c r="L85" s="34">
        <f t="shared" si="18"/>
        <v>4</v>
      </c>
      <c r="M85" s="71">
        <f t="shared" si="14"/>
        <v>2.58761</v>
      </c>
      <c r="O85" s="8">
        <f t="shared" si="15"/>
        <v>0</v>
      </c>
    </row>
    <row r="86" spans="1:15" ht="12.75">
      <c r="A86" s="83">
        <f t="shared" si="16"/>
        <v>79</v>
      </c>
      <c r="G86" s="34">
        <f t="shared" si="10"/>
        <v>0</v>
      </c>
      <c r="H86" s="34">
        <f t="shared" si="11"/>
        <v>0</v>
      </c>
      <c r="I86" s="34">
        <f t="shared" si="12"/>
        <v>0</v>
      </c>
      <c r="J86" s="54">
        <f t="shared" si="13"/>
        <v>0</v>
      </c>
      <c r="K86" s="54">
        <f t="shared" si="17"/>
        <v>2</v>
      </c>
      <c r="L86" s="34">
        <f t="shared" si="18"/>
        <v>4</v>
      </c>
      <c r="M86" s="71">
        <f t="shared" si="14"/>
        <v>2.58761</v>
      </c>
      <c r="O86" s="8">
        <f t="shared" si="15"/>
        <v>0</v>
      </c>
    </row>
    <row r="87" spans="1:15" ht="12.75">
      <c r="A87" s="83">
        <f t="shared" si="16"/>
        <v>80</v>
      </c>
      <c r="G87" s="34">
        <f t="shared" si="10"/>
        <v>0</v>
      </c>
      <c r="H87" s="34">
        <f t="shared" si="11"/>
        <v>0</v>
      </c>
      <c r="I87" s="34">
        <f t="shared" si="12"/>
        <v>0</v>
      </c>
      <c r="J87" s="54">
        <f t="shared" si="13"/>
        <v>0</v>
      </c>
      <c r="K87" s="54">
        <f t="shared" si="17"/>
        <v>2</v>
      </c>
      <c r="L87" s="34">
        <f t="shared" si="18"/>
        <v>4</v>
      </c>
      <c r="M87" s="71">
        <f t="shared" si="14"/>
        <v>2.58761</v>
      </c>
      <c r="O87" s="8">
        <f t="shared" si="15"/>
        <v>0</v>
      </c>
    </row>
    <row r="88" spans="1:15" ht="12.75">
      <c r="A88" s="83">
        <f t="shared" si="16"/>
        <v>81</v>
      </c>
      <c r="G88" s="34">
        <f t="shared" si="10"/>
        <v>0</v>
      </c>
      <c r="H88" s="34">
        <f t="shared" si="11"/>
        <v>0</v>
      </c>
      <c r="I88" s="34">
        <f t="shared" si="12"/>
        <v>0</v>
      </c>
      <c r="J88" s="54">
        <f t="shared" si="13"/>
        <v>0</v>
      </c>
      <c r="K88" s="54">
        <f t="shared" si="17"/>
        <v>2</v>
      </c>
      <c r="L88" s="34">
        <f t="shared" si="18"/>
        <v>4</v>
      </c>
      <c r="M88" s="71">
        <f t="shared" si="14"/>
        <v>2.58761</v>
      </c>
      <c r="O88" s="8">
        <f t="shared" si="15"/>
        <v>0</v>
      </c>
    </row>
    <row r="89" spans="1:15" ht="12.75">
      <c r="A89" s="83">
        <f t="shared" si="16"/>
        <v>82</v>
      </c>
      <c r="G89" s="34">
        <f t="shared" si="10"/>
        <v>0</v>
      </c>
      <c r="H89" s="34">
        <f t="shared" si="11"/>
        <v>0</v>
      </c>
      <c r="I89" s="34">
        <f t="shared" si="12"/>
        <v>0</v>
      </c>
      <c r="J89" s="54">
        <f t="shared" si="13"/>
        <v>0</v>
      </c>
      <c r="K89" s="54">
        <f t="shared" si="17"/>
        <v>2</v>
      </c>
      <c r="L89" s="34">
        <f t="shared" si="18"/>
        <v>4</v>
      </c>
      <c r="M89" s="71">
        <f t="shared" si="14"/>
        <v>2.58761</v>
      </c>
      <c r="O89" s="8">
        <f t="shared" si="15"/>
        <v>0</v>
      </c>
    </row>
    <row r="90" spans="1:15" ht="12.75">
      <c r="A90" s="83">
        <f t="shared" si="16"/>
        <v>83</v>
      </c>
      <c r="G90" s="34">
        <f t="shared" si="10"/>
        <v>0</v>
      </c>
      <c r="H90" s="34">
        <f t="shared" si="11"/>
        <v>0</v>
      </c>
      <c r="I90" s="34">
        <f t="shared" si="12"/>
        <v>0</v>
      </c>
      <c r="J90" s="54">
        <f t="shared" si="13"/>
        <v>0</v>
      </c>
      <c r="K90" s="54">
        <f t="shared" si="17"/>
        <v>2</v>
      </c>
      <c r="L90" s="34">
        <f t="shared" si="18"/>
        <v>4</v>
      </c>
      <c r="M90" s="71">
        <f t="shared" si="14"/>
        <v>2.58761</v>
      </c>
      <c r="O90" s="8">
        <f t="shared" si="15"/>
        <v>0</v>
      </c>
    </row>
    <row r="91" spans="1:15" ht="12.75">
      <c r="A91" s="83">
        <f t="shared" si="16"/>
        <v>84</v>
      </c>
      <c r="G91" s="34">
        <f t="shared" si="10"/>
        <v>0</v>
      </c>
      <c r="H91" s="34">
        <f t="shared" si="11"/>
        <v>0</v>
      </c>
      <c r="I91" s="34">
        <f t="shared" si="12"/>
        <v>0</v>
      </c>
      <c r="J91" s="54">
        <f t="shared" si="13"/>
        <v>0</v>
      </c>
      <c r="K91" s="54">
        <f t="shared" si="17"/>
        <v>2</v>
      </c>
      <c r="L91" s="34">
        <f t="shared" si="18"/>
        <v>4</v>
      </c>
      <c r="M91" s="71">
        <f t="shared" si="14"/>
        <v>2.58761</v>
      </c>
      <c r="O91" s="8">
        <f t="shared" si="15"/>
        <v>0</v>
      </c>
    </row>
    <row r="92" spans="1:15" ht="12.75">
      <c r="A92" s="83">
        <f t="shared" si="16"/>
        <v>85</v>
      </c>
      <c r="G92" s="34">
        <f t="shared" si="10"/>
        <v>0</v>
      </c>
      <c r="H92" s="34">
        <f t="shared" si="11"/>
        <v>0</v>
      </c>
      <c r="I92" s="34">
        <f t="shared" si="12"/>
        <v>0</v>
      </c>
      <c r="J92" s="54">
        <f t="shared" si="13"/>
        <v>0</v>
      </c>
      <c r="K92" s="54">
        <f t="shared" si="17"/>
        <v>2</v>
      </c>
      <c r="L92" s="34">
        <f t="shared" si="18"/>
        <v>4</v>
      </c>
      <c r="M92" s="71">
        <f t="shared" si="14"/>
        <v>2.58761</v>
      </c>
      <c r="O92" s="8">
        <f t="shared" si="15"/>
        <v>0</v>
      </c>
    </row>
    <row r="93" spans="1:15" ht="12.75">
      <c r="A93" s="83">
        <f t="shared" si="16"/>
        <v>86</v>
      </c>
      <c r="G93" s="34">
        <f t="shared" si="10"/>
        <v>0</v>
      </c>
      <c r="H93" s="34">
        <f t="shared" si="11"/>
        <v>0</v>
      </c>
      <c r="I93" s="34">
        <f t="shared" si="12"/>
        <v>0</v>
      </c>
      <c r="J93" s="54">
        <f t="shared" si="13"/>
        <v>0</v>
      </c>
      <c r="K93" s="54">
        <f t="shared" si="17"/>
        <v>2</v>
      </c>
      <c r="L93" s="34">
        <f t="shared" si="18"/>
        <v>4</v>
      </c>
      <c r="M93" s="71">
        <f t="shared" si="14"/>
        <v>2.58761</v>
      </c>
      <c r="O93" s="8">
        <f t="shared" si="15"/>
        <v>0</v>
      </c>
    </row>
    <row r="94" spans="1:15" ht="12.75">
      <c r="A94" s="83">
        <f t="shared" si="16"/>
        <v>87</v>
      </c>
      <c r="G94" s="34">
        <f t="shared" si="10"/>
        <v>0</v>
      </c>
      <c r="H94" s="34">
        <f t="shared" si="11"/>
        <v>0</v>
      </c>
      <c r="I94" s="34">
        <f t="shared" si="12"/>
        <v>0</v>
      </c>
      <c r="J94" s="54">
        <f t="shared" si="13"/>
        <v>0</v>
      </c>
      <c r="K94" s="54">
        <f t="shared" si="17"/>
        <v>2</v>
      </c>
      <c r="L94" s="34">
        <f t="shared" si="18"/>
        <v>4</v>
      </c>
      <c r="M94" s="71">
        <f t="shared" si="14"/>
        <v>2.58761</v>
      </c>
      <c r="O94" s="8">
        <f t="shared" si="15"/>
        <v>0</v>
      </c>
    </row>
    <row r="95" spans="1:15" ht="12.75">
      <c r="A95" s="83">
        <f t="shared" si="16"/>
        <v>88</v>
      </c>
      <c r="G95" s="34">
        <f t="shared" si="10"/>
        <v>0</v>
      </c>
      <c r="H95" s="34">
        <f t="shared" si="11"/>
        <v>0</v>
      </c>
      <c r="I95" s="34">
        <f t="shared" si="12"/>
        <v>0</v>
      </c>
      <c r="J95" s="54">
        <f t="shared" si="13"/>
        <v>0</v>
      </c>
      <c r="K95" s="54">
        <f t="shared" si="17"/>
        <v>2</v>
      </c>
      <c r="L95" s="34">
        <f t="shared" si="18"/>
        <v>4</v>
      </c>
      <c r="M95" s="71">
        <f t="shared" si="14"/>
        <v>2.58761</v>
      </c>
      <c r="O95" s="8">
        <f t="shared" si="15"/>
        <v>0</v>
      </c>
    </row>
    <row r="96" spans="1:15" ht="12.75">
      <c r="A96" s="83">
        <f t="shared" si="16"/>
        <v>89</v>
      </c>
      <c r="G96" s="34">
        <f t="shared" si="10"/>
        <v>0</v>
      </c>
      <c r="H96" s="34">
        <f t="shared" si="11"/>
        <v>0</v>
      </c>
      <c r="I96" s="34">
        <f t="shared" si="12"/>
        <v>0</v>
      </c>
      <c r="J96" s="54">
        <f t="shared" si="13"/>
        <v>0</v>
      </c>
      <c r="K96" s="54">
        <f t="shared" si="17"/>
        <v>2</v>
      </c>
      <c r="L96" s="34">
        <f t="shared" si="18"/>
        <v>4</v>
      </c>
      <c r="M96" s="71">
        <f t="shared" si="14"/>
        <v>2.58761</v>
      </c>
      <c r="O96" s="8">
        <f t="shared" si="15"/>
        <v>0</v>
      </c>
    </row>
    <row r="97" spans="1:15" ht="12.75">
      <c r="A97" s="83">
        <f t="shared" si="16"/>
        <v>90</v>
      </c>
      <c r="G97" s="34">
        <f t="shared" si="10"/>
        <v>0</v>
      </c>
      <c r="H97" s="34">
        <f t="shared" si="11"/>
        <v>0</v>
      </c>
      <c r="I97" s="34">
        <f t="shared" si="12"/>
        <v>0</v>
      </c>
      <c r="J97" s="54">
        <f t="shared" si="13"/>
        <v>0</v>
      </c>
      <c r="K97" s="54">
        <f t="shared" si="17"/>
        <v>2</v>
      </c>
      <c r="L97" s="34">
        <f t="shared" si="18"/>
        <v>4</v>
      </c>
      <c r="M97" s="71">
        <f t="shared" si="14"/>
        <v>2.58761</v>
      </c>
      <c r="O97" s="8">
        <f t="shared" si="15"/>
        <v>0</v>
      </c>
    </row>
    <row r="98" spans="1:15" ht="12.75">
      <c r="A98" s="83">
        <f t="shared" si="16"/>
        <v>91</v>
      </c>
      <c r="G98" s="34">
        <f t="shared" si="10"/>
        <v>0</v>
      </c>
      <c r="H98" s="34">
        <f t="shared" si="11"/>
        <v>0</v>
      </c>
      <c r="I98" s="34">
        <f t="shared" si="12"/>
        <v>0</v>
      </c>
      <c r="J98" s="54">
        <f t="shared" si="13"/>
        <v>0</v>
      </c>
      <c r="K98" s="54">
        <f t="shared" si="17"/>
        <v>2</v>
      </c>
      <c r="L98" s="34">
        <f t="shared" si="18"/>
        <v>4</v>
      </c>
      <c r="M98" s="71">
        <f t="shared" si="14"/>
        <v>2.58761</v>
      </c>
      <c r="O98" s="8">
        <f t="shared" si="15"/>
        <v>0</v>
      </c>
    </row>
    <row r="99" spans="1:15" ht="12.75">
      <c r="A99" s="83">
        <f t="shared" si="16"/>
        <v>92</v>
      </c>
      <c r="G99" s="34">
        <f t="shared" si="10"/>
        <v>0</v>
      </c>
      <c r="H99" s="34">
        <f t="shared" si="11"/>
        <v>0</v>
      </c>
      <c r="I99" s="34">
        <f t="shared" si="12"/>
        <v>0</v>
      </c>
      <c r="J99" s="54">
        <f t="shared" si="13"/>
        <v>0</v>
      </c>
      <c r="K99" s="54">
        <f t="shared" si="17"/>
        <v>2</v>
      </c>
      <c r="L99" s="34">
        <f t="shared" si="18"/>
        <v>4</v>
      </c>
      <c r="M99" s="71">
        <f t="shared" si="14"/>
        <v>2.58761</v>
      </c>
      <c r="O99" s="8">
        <f t="shared" si="15"/>
        <v>0</v>
      </c>
    </row>
    <row r="100" spans="1:15" ht="12.75">
      <c r="A100" s="83">
        <f t="shared" si="16"/>
        <v>93</v>
      </c>
      <c r="G100" s="34">
        <f t="shared" si="10"/>
        <v>0</v>
      </c>
      <c r="H100" s="34">
        <f t="shared" si="11"/>
        <v>0</v>
      </c>
      <c r="I100" s="34">
        <f t="shared" si="12"/>
        <v>0</v>
      </c>
      <c r="J100" s="54">
        <f t="shared" si="13"/>
        <v>0</v>
      </c>
      <c r="K100" s="54">
        <f t="shared" si="17"/>
        <v>2</v>
      </c>
      <c r="L100" s="34">
        <f t="shared" si="18"/>
        <v>4</v>
      </c>
      <c r="M100" s="71">
        <f t="shared" si="14"/>
        <v>2.58761</v>
      </c>
      <c r="O100" s="8">
        <f t="shared" si="15"/>
        <v>0</v>
      </c>
    </row>
    <row r="101" spans="1:15" ht="12.75">
      <c r="A101" s="83">
        <f t="shared" si="16"/>
        <v>94</v>
      </c>
      <c r="G101" s="34">
        <f t="shared" si="10"/>
        <v>0</v>
      </c>
      <c r="H101" s="34">
        <f t="shared" si="11"/>
        <v>0</v>
      </c>
      <c r="I101" s="34">
        <f t="shared" si="12"/>
        <v>0</v>
      </c>
      <c r="J101" s="54">
        <f t="shared" si="13"/>
        <v>0</v>
      </c>
      <c r="K101" s="54">
        <f t="shared" si="17"/>
        <v>2</v>
      </c>
      <c r="L101" s="34">
        <f t="shared" si="18"/>
        <v>4</v>
      </c>
      <c r="M101" s="71">
        <f t="shared" si="14"/>
        <v>2.58761</v>
      </c>
      <c r="O101" s="8">
        <f t="shared" si="15"/>
        <v>0</v>
      </c>
    </row>
    <row r="102" spans="1:15" ht="12.75">
      <c r="A102" s="83">
        <f t="shared" si="16"/>
        <v>95</v>
      </c>
      <c r="G102" s="34">
        <f t="shared" si="10"/>
        <v>0</v>
      </c>
      <c r="H102" s="34">
        <f t="shared" si="11"/>
        <v>0</v>
      </c>
      <c r="I102" s="34">
        <f t="shared" si="12"/>
        <v>0</v>
      </c>
      <c r="J102" s="54">
        <f t="shared" si="13"/>
        <v>0</v>
      </c>
      <c r="K102" s="54">
        <f t="shared" si="17"/>
        <v>2</v>
      </c>
      <c r="L102" s="34">
        <f t="shared" si="18"/>
        <v>4</v>
      </c>
      <c r="M102" s="71">
        <f t="shared" si="14"/>
        <v>2.58761</v>
      </c>
      <c r="O102" s="8">
        <f t="shared" si="15"/>
        <v>0</v>
      </c>
    </row>
    <row r="103" spans="1:15" ht="12.75">
      <c r="A103" s="83">
        <f t="shared" si="16"/>
        <v>96</v>
      </c>
      <c r="G103" s="34">
        <f t="shared" si="10"/>
        <v>0</v>
      </c>
      <c r="H103" s="34">
        <f t="shared" si="11"/>
        <v>0</v>
      </c>
      <c r="I103" s="34">
        <f t="shared" si="12"/>
        <v>0</v>
      </c>
      <c r="J103" s="54">
        <f t="shared" si="13"/>
        <v>0</v>
      </c>
      <c r="K103" s="54">
        <f t="shared" si="17"/>
        <v>2</v>
      </c>
      <c r="L103" s="34">
        <f t="shared" si="18"/>
        <v>4</v>
      </c>
      <c r="M103" s="71">
        <f t="shared" si="14"/>
        <v>2.58761</v>
      </c>
      <c r="O103" s="8">
        <f t="shared" si="15"/>
        <v>0</v>
      </c>
    </row>
    <row r="104" spans="1:15" ht="12.75">
      <c r="A104" s="83">
        <f t="shared" si="16"/>
        <v>97</v>
      </c>
      <c r="G104" s="34">
        <f t="shared" si="10"/>
        <v>0</v>
      </c>
      <c r="H104" s="34">
        <f t="shared" si="11"/>
        <v>0</v>
      </c>
      <c r="I104" s="34">
        <f t="shared" si="12"/>
        <v>0</v>
      </c>
      <c r="J104" s="54">
        <f t="shared" si="13"/>
        <v>0</v>
      </c>
      <c r="K104" s="54">
        <f t="shared" si="17"/>
        <v>2</v>
      </c>
      <c r="L104" s="34">
        <f t="shared" si="18"/>
        <v>4</v>
      </c>
      <c r="M104" s="71">
        <f t="shared" si="14"/>
        <v>2.58761</v>
      </c>
      <c r="O104" s="8">
        <f t="shared" si="15"/>
        <v>0</v>
      </c>
    </row>
    <row r="105" spans="1:15" ht="12.75">
      <c r="A105" s="83">
        <f t="shared" si="16"/>
        <v>98</v>
      </c>
      <c r="G105" s="34">
        <f t="shared" si="10"/>
        <v>0</v>
      </c>
      <c r="H105" s="34">
        <f t="shared" si="11"/>
        <v>0</v>
      </c>
      <c r="I105" s="34">
        <f t="shared" si="12"/>
        <v>0</v>
      </c>
      <c r="J105" s="54">
        <f t="shared" si="13"/>
        <v>0</v>
      </c>
      <c r="K105" s="54">
        <f t="shared" si="17"/>
        <v>2</v>
      </c>
      <c r="L105" s="34">
        <f t="shared" si="18"/>
        <v>4</v>
      </c>
      <c r="M105" s="71">
        <f t="shared" si="14"/>
        <v>2.58761</v>
      </c>
      <c r="O105" s="8">
        <f t="shared" si="15"/>
        <v>0</v>
      </c>
    </row>
    <row r="106" spans="1:15" ht="12.75">
      <c r="A106" s="83">
        <f t="shared" si="16"/>
        <v>99</v>
      </c>
      <c r="G106" s="34">
        <f t="shared" si="10"/>
        <v>0</v>
      </c>
      <c r="H106" s="34">
        <f t="shared" si="11"/>
        <v>0</v>
      </c>
      <c r="I106" s="34">
        <f t="shared" si="12"/>
        <v>0</v>
      </c>
      <c r="J106" s="54">
        <f t="shared" si="13"/>
        <v>0</v>
      </c>
      <c r="K106" s="54">
        <f t="shared" si="17"/>
        <v>2</v>
      </c>
      <c r="L106" s="34">
        <f t="shared" si="18"/>
        <v>4</v>
      </c>
      <c r="M106" s="71">
        <f t="shared" si="14"/>
        <v>2.58761</v>
      </c>
      <c r="O106" s="8">
        <f t="shared" si="15"/>
        <v>0</v>
      </c>
    </row>
    <row r="107" spans="1:15" ht="12.75">
      <c r="A107" s="83">
        <f t="shared" si="16"/>
        <v>100</v>
      </c>
      <c r="G107" s="34">
        <f t="shared" si="10"/>
        <v>0</v>
      </c>
      <c r="H107" s="34">
        <f t="shared" si="11"/>
        <v>0</v>
      </c>
      <c r="I107" s="34">
        <f t="shared" si="12"/>
        <v>0</v>
      </c>
      <c r="J107" s="54">
        <f t="shared" si="13"/>
        <v>0</v>
      </c>
      <c r="K107" s="54">
        <f t="shared" si="17"/>
        <v>2</v>
      </c>
      <c r="L107" s="34">
        <f t="shared" si="18"/>
        <v>4</v>
      </c>
      <c r="M107" s="71">
        <f t="shared" si="14"/>
        <v>2.58761</v>
      </c>
      <c r="O107" s="8">
        <f t="shared" si="15"/>
        <v>0</v>
      </c>
    </row>
    <row r="108" spans="1:15" ht="12.75">
      <c r="A108" s="83">
        <f t="shared" si="16"/>
        <v>101</v>
      </c>
      <c r="G108" s="34">
        <f t="shared" si="10"/>
        <v>0</v>
      </c>
      <c r="H108" s="34">
        <f t="shared" si="11"/>
        <v>0</v>
      </c>
      <c r="I108" s="34">
        <f t="shared" si="12"/>
        <v>0</v>
      </c>
      <c r="J108" s="54">
        <f t="shared" si="13"/>
        <v>0</v>
      </c>
      <c r="K108" s="54">
        <f t="shared" si="17"/>
        <v>2</v>
      </c>
      <c r="L108" s="34">
        <f t="shared" si="18"/>
        <v>4</v>
      </c>
      <c r="M108" s="71">
        <f t="shared" si="14"/>
        <v>2.58761</v>
      </c>
      <c r="O108" s="8">
        <f t="shared" si="15"/>
        <v>0</v>
      </c>
    </row>
    <row r="109" spans="1:15" ht="12.75">
      <c r="A109" s="83">
        <f t="shared" si="16"/>
        <v>102</v>
      </c>
      <c r="G109" s="34">
        <f t="shared" si="10"/>
        <v>0</v>
      </c>
      <c r="H109" s="34">
        <f t="shared" si="11"/>
        <v>0</v>
      </c>
      <c r="I109" s="34">
        <f t="shared" si="12"/>
        <v>0</v>
      </c>
      <c r="J109" s="54">
        <f t="shared" si="13"/>
        <v>0</v>
      </c>
      <c r="K109" s="54">
        <f t="shared" si="17"/>
        <v>2</v>
      </c>
      <c r="L109" s="34">
        <f t="shared" si="18"/>
        <v>4</v>
      </c>
      <c r="M109" s="71">
        <f t="shared" si="14"/>
        <v>2.58761</v>
      </c>
      <c r="O109" s="8">
        <f t="shared" si="15"/>
        <v>0</v>
      </c>
    </row>
    <row r="110" spans="1:15" ht="12.75">
      <c r="A110" s="83">
        <f t="shared" si="16"/>
        <v>103</v>
      </c>
      <c r="G110" s="34">
        <f t="shared" si="10"/>
        <v>0</v>
      </c>
      <c r="H110" s="34">
        <f t="shared" si="11"/>
        <v>0</v>
      </c>
      <c r="I110" s="34">
        <f t="shared" si="12"/>
        <v>0</v>
      </c>
      <c r="J110" s="54">
        <f t="shared" si="13"/>
        <v>0</v>
      </c>
      <c r="K110" s="54">
        <f t="shared" si="17"/>
        <v>2</v>
      </c>
      <c r="L110" s="34">
        <f t="shared" si="18"/>
        <v>4</v>
      </c>
      <c r="M110" s="71">
        <f t="shared" si="14"/>
        <v>2.58761</v>
      </c>
      <c r="O110" s="8">
        <f t="shared" si="15"/>
        <v>0</v>
      </c>
    </row>
    <row r="111" spans="1:15" ht="12.75">
      <c r="A111" s="83">
        <f t="shared" si="16"/>
        <v>104</v>
      </c>
      <c r="G111" s="34">
        <f t="shared" si="10"/>
        <v>0</v>
      </c>
      <c r="H111" s="34">
        <f t="shared" si="11"/>
        <v>0</v>
      </c>
      <c r="I111" s="34">
        <f t="shared" si="12"/>
        <v>0</v>
      </c>
      <c r="J111" s="54">
        <f t="shared" si="13"/>
        <v>0</v>
      </c>
      <c r="K111" s="54">
        <f t="shared" si="17"/>
        <v>2</v>
      </c>
      <c r="L111" s="34">
        <f t="shared" si="18"/>
        <v>4</v>
      </c>
      <c r="M111" s="71">
        <f t="shared" si="14"/>
        <v>2.58761</v>
      </c>
      <c r="O111" s="8">
        <f t="shared" si="15"/>
        <v>0</v>
      </c>
    </row>
    <row r="112" spans="1:15" ht="12.75">
      <c r="A112" s="83">
        <f t="shared" si="16"/>
        <v>105</v>
      </c>
      <c r="G112" s="34">
        <f t="shared" si="10"/>
        <v>0</v>
      </c>
      <c r="H112" s="34">
        <f t="shared" si="11"/>
        <v>0</v>
      </c>
      <c r="I112" s="34">
        <f t="shared" si="12"/>
        <v>0</v>
      </c>
      <c r="J112" s="54">
        <f t="shared" si="13"/>
        <v>0</v>
      </c>
      <c r="K112" s="54">
        <f t="shared" si="17"/>
        <v>2</v>
      </c>
      <c r="L112" s="34">
        <f t="shared" si="18"/>
        <v>4</v>
      </c>
      <c r="M112" s="71">
        <f t="shared" si="14"/>
        <v>2.58761</v>
      </c>
      <c r="O112" s="8">
        <f t="shared" si="15"/>
        <v>0</v>
      </c>
    </row>
    <row r="113" spans="1:15" ht="12.75">
      <c r="A113" s="83">
        <f t="shared" si="16"/>
        <v>106</v>
      </c>
      <c r="G113" s="34">
        <f t="shared" si="10"/>
        <v>0</v>
      </c>
      <c r="H113" s="34">
        <f t="shared" si="11"/>
        <v>0</v>
      </c>
      <c r="I113" s="34">
        <f t="shared" si="12"/>
        <v>0</v>
      </c>
      <c r="J113" s="54">
        <f t="shared" si="13"/>
        <v>0</v>
      </c>
      <c r="K113" s="54">
        <f t="shared" si="17"/>
        <v>2</v>
      </c>
      <c r="L113" s="34">
        <f t="shared" si="18"/>
        <v>4</v>
      </c>
      <c r="M113" s="71">
        <f t="shared" si="14"/>
        <v>2.58761</v>
      </c>
      <c r="O113" s="8">
        <f t="shared" si="15"/>
        <v>0</v>
      </c>
    </row>
    <row r="114" spans="1:15" ht="12.75">
      <c r="A114" s="83">
        <f t="shared" si="16"/>
        <v>107</v>
      </c>
      <c r="G114" s="34">
        <f t="shared" si="10"/>
        <v>0</v>
      </c>
      <c r="H114" s="34">
        <f t="shared" si="11"/>
        <v>0</v>
      </c>
      <c r="I114" s="34">
        <f t="shared" si="12"/>
        <v>0</v>
      </c>
      <c r="J114" s="54">
        <f t="shared" si="13"/>
        <v>0</v>
      </c>
      <c r="K114" s="54">
        <f t="shared" si="17"/>
        <v>2</v>
      </c>
      <c r="L114" s="34">
        <f t="shared" si="18"/>
        <v>4</v>
      </c>
      <c r="M114" s="71">
        <f t="shared" si="14"/>
        <v>2.58761</v>
      </c>
      <c r="O114" s="8">
        <f t="shared" si="15"/>
        <v>0</v>
      </c>
    </row>
    <row r="115" spans="1:15" ht="12.75">
      <c r="A115" s="83">
        <f t="shared" si="16"/>
        <v>108</v>
      </c>
      <c r="G115" s="34">
        <f t="shared" si="10"/>
        <v>0</v>
      </c>
      <c r="H115" s="34">
        <f t="shared" si="11"/>
        <v>0</v>
      </c>
      <c r="I115" s="34">
        <f t="shared" si="12"/>
        <v>0</v>
      </c>
      <c r="J115" s="54">
        <f t="shared" si="13"/>
        <v>0</v>
      </c>
      <c r="K115" s="54">
        <f t="shared" si="17"/>
        <v>2</v>
      </c>
      <c r="L115" s="34">
        <f t="shared" si="18"/>
        <v>4</v>
      </c>
      <c r="M115" s="71">
        <f t="shared" si="14"/>
        <v>2.58761</v>
      </c>
      <c r="O115" s="8">
        <f t="shared" si="15"/>
        <v>0</v>
      </c>
    </row>
    <row r="116" spans="1:15" ht="12.75">
      <c r="A116" s="83">
        <f t="shared" si="16"/>
        <v>109</v>
      </c>
      <c r="G116" s="34">
        <f t="shared" si="10"/>
        <v>0</v>
      </c>
      <c r="H116" s="34">
        <f t="shared" si="11"/>
        <v>0</v>
      </c>
      <c r="I116" s="34">
        <f t="shared" si="12"/>
        <v>0</v>
      </c>
      <c r="J116" s="54">
        <f t="shared" si="13"/>
        <v>0</v>
      </c>
      <c r="K116" s="54">
        <f t="shared" si="17"/>
        <v>2</v>
      </c>
      <c r="L116" s="34">
        <f t="shared" si="18"/>
        <v>4</v>
      </c>
      <c r="M116" s="71">
        <f t="shared" si="14"/>
        <v>2.58761</v>
      </c>
      <c r="O116" s="8">
        <f t="shared" si="15"/>
        <v>0</v>
      </c>
    </row>
    <row r="117" spans="1:15" ht="12.75">
      <c r="A117" s="83">
        <f t="shared" si="16"/>
        <v>110</v>
      </c>
      <c r="G117" s="34">
        <f t="shared" si="10"/>
        <v>0</v>
      </c>
      <c r="H117" s="34">
        <f t="shared" si="11"/>
        <v>0</v>
      </c>
      <c r="I117" s="34">
        <f t="shared" si="12"/>
        <v>0</v>
      </c>
      <c r="J117" s="54">
        <f t="shared" si="13"/>
        <v>0</v>
      </c>
      <c r="K117" s="54">
        <f t="shared" si="17"/>
        <v>2</v>
      </c>
      <c r="L117" s="34">
        <f t="shared" si="18"/>
        <v>4</v>
      </c>
      <c r="M117" s="71">
        <f t="shared" si="14"/>
        <v>2.58761</v>
      </c>
      <c r="O117" s="8">
        <f t="shared" si="15"/>
        <v>0</v>
      </c>
    </row>
    <row r="118" spans="1:15" ht="12.75">
      <c r="A118" s="83">
        <f t="shared" si="16"/>
        <v>111</v>
      </c>
      <c r="G118" s="34">
        <f t="shared" si="10"/>
        <v>0</v>
      </c>
      <c r="H118" s="34">
        <f t="shared" si="11"/>
        <v>0</v>
      </c>
      <c r="I118" s="34">
        <f t="shared" si="12"/>
        <v>0</v>
      </c>
      <c r="J118" s="54">
        <f t="shared" si="13"/>
        <v>0</v>
      </c>
      <c r="K118" s="54">
        <f t="shared" si="17"/>
        <v>2</v>
      </c>
      <c r="L118" s="34">
        <f t="shared" si="18"/>
        <v>4</v>
      </c>
      <c r="M118" s="71">
        <f t="shared" si="14"/>
        <v>2.58761</v>
      </c>
      <c r="O118" s="8">
        <f t="shared" si="15"/>
        <v>0</v>
      </c>
    </row>
    <row r="119" spans="1:15" ht="12.75">
      <c r="A119" s="83">
        <f t="shared" si="16"/>
        <v>112</v>
      </c>
      <c r="G119" s="34">
        <f t="shared" si="10"/>
        <v>0</v>
      </c>
      <c r="H119" s="34">
        <f t="shared" si="11"/>
        <v>0</v>
      </c>
      <c r="I119" s="34">
        <f t="shared" si="12"/>
        <v>0</v>
      </c>
      <c r="J119" s="54">
        <f t="shared" si="13"/>
        <v>0</v>
      </c>
      <c r="K119" s="54">
        <f t="shared" si="17"/>
        <v>2</v>
      </c>
      <c r="L119" s="34">
        <f t="shared" si="18"/>
        <v>4</v>
      </c>
      <c r="M119" s="71">
        <f t="shared" si="14"/>
        <v>2.58761</v>
      </c>
      <c r="O119" s="8">
        <f t="shared" si="15"/>
        <v>0</v>
      </c>
    </row>
    <row r="120" spans="1:15" ht="12.75">
      <c r="A120" s="83">
        <f t="shared" si="16"/>
        <v>113</v>
      </c>
      <c r="G120" s="34">
        <f t="shared" si="10"/>
        <v>0</v>
      </c>
      <c r="H120" s="34">
        <f t="shared" si="11"/>
        <v>0</v>
      </c>
      <c r="I120" s="34">
        <f t="shared" si="12"/>
        <v>0</v>
      </c>
      <c r="J120" s="54">
        <f t="shared" si="13"/>
        <v>0</v>
      </c>
      <c r="K120" s="54">
        <f t="shared" si="17"/>
        <v>2</v>
      </c>
      <c r="L120" s="34">
        <f t="shared" si="18"/>
        <v>4</v>
      </c>
      <c r="M120" s="71">
        <f t="shared" si="14"/>
        <v>2.58761</v>
      </c>
      <c r="O120" s="8">
        <f t="shared" si="15"/>
        <v>0</v>
      </c>
    </row>
    <row r="121" spans="1:15" ht="12.75">
      <c r="A121" s="83">
        <f t="shared" si="16"/>
        <v>114</v>
      </c>
      <c r="G121" s="34">
        <f t="shared" si="10"/>
        <v>0</v>
      </c>
      <c r="H121" s="34">
        <f t="shared" si="11"/>
        <v>0</v>
      </c>
      <c r="I121" s="34">
        <f t="shared" si="12"/>
        <v>0</v>
      </c>
      <c r="J121" s="54">
        <f t="shared" si="13"/>
        <v>0</v>
      </c>
      <c r="K121" s="54">
        <f t="shared" si="17"/>
        <v>2</v>
      </c>
      <c r="L121" s="34">
        <f t="shared" si="18"/>
        <v>4</v>
      </c>
      <c r="M121" s="71">
        <f t="shared" si="14"/>
        <v>2.58761</v>
      </c>
      <c r="O121" s="8">
        <f t="shared" si="15"/>
        <v>0</v>
      </c>
    </row>
    <row r="122" spans="1:15" ht="12.75">
      <c r="A122" s="83">
        <f t="shared" si="16"/>
        <v>115</v>
      </c>
      <c r="G122" s="34">
        <f t="shared" si="10"/>
        <v>0</v>
      </c>
      <c r="H122" s="34">
        <f t="shared" si="11"/>
        <v>0</v>
      </c>
      <c r="I122" s="34">
        <f t="shared" si="12"/>
        <v>0</v>
      </c>
      <c r="J122" s="54">
        <f t="shared" si="13"/>
        <v>0</v>
      </c>
      <c r="K122" s="54">
        <f t="shared" si="17"/>
        <v>2</v>
      </c>
      <c r="L122" s="34">
        <f t="shared" si="18"/>
        <v>4</v>
      </c>
      <c r="M122" s="71">
        <f t="shared" si="14"/>
        <v>2.58761</v>
      </c>
      <c r="O122" s="8">
        <f t="shared" si="15"/>
        <v>0</v>
      </c>
    </row>
    <row r="123" spans="1:15" ht="12.75">
      <c r="A123" s="83">
        <f t="shared" si="16"/>
        <v>116</v>
      </c>
      <c r="G123" s="34">
        <f t="shared" si="10"/>
        <v>0</v>
      </c>
      <c r="H123" s="34">
        <f t="shared" si="11"/>
        <v>0</v>
      </c>
      <c r="I123" s="34">
        <f t="shared" si="12"/>
        <v>0</v>
      </c>
      <c r="J123" s="54">
        <f t="shared" si="13"/>
        <v>0</v>
      </c>
      <c r="K123" s="54">
        <f t="shared" si="17"/>
        <v>2</v>
      </c>
      <c r="L123" s="34">
        <f t="shared" si="18"/>
        <v>4</v>
      </c>
      <c r="M123" s="71">
        <f t="shared" si="14"/>
        <v>2.58761</v>
      </c>
      <c r="O123" s="8">
        <f t="shared" si="15"/>
        <v>0</v>
      </c>
    </row>
    <row r="124" spans="1:15" ht="12.75">
      <c r="A124" s="83">
        <f t="shared" si="16"/>
        <v>117</v>
      </c>
      <c r="G124" s="34">
        <f t="shared" si="10"/>
        <v>0</v>
      </c>
      <c r="H124" s="34">
        <f t="shared" si="11"/>
        <v>0</v>
      </c>
      <c r="I124" s="34">
        <f t="shared" si="12"/>
        <v>0</v>
      </c>
      <c r="J124" s="54">
        <f t="shared" si="13"/>
        <v>0</v>
      </c>
      <c r="K124" s="54">
        <f t="shared" si="17"/>
        <v>2</v>
      </c>
      <c r="L124" s="34">
        <f t="shared" si="18"/>
        <v>4</v>
      </c>
      <c r="M124" s="71">
        <f t="shared" si="14"/>
        <v>2.58761</v>
      </c>
      <c r="O124" s="8">
        <f t="shared" si="15"/>
        <v>0</v>
      </c>
    </row>
    <row r="125" spans="1:15" ht="12.75">
      <c r="A125" s="83">
        <f t="shared" si="16"/>
        <v>118</v>
      </c>
      <c r="G125" s="34">
        <f t="shared" si="10"/>
        <v>0</v>
      </c>
      <c r="H125" s="34">
        <f t="shared" si="11"/>
        <v>0</v>
      </c>
      <c r="I125" s="34">
        <f t="shared" si="12"/>
        <v>0</v>
      </c>
      <c r="J125" s="54">
        <f t="shared" si="13"/>
        <v>0</v>
      </c>
      <c r="K125" s="54">
        <f t="shared" si="17"/>
        <v>2</v>
      </c>
      <c r="L125" s="34">
        <f t="shared" si="18"/>
        <v>4</v>
      </c>
      <c r="M125" s="71">
        <f t="shared" si="14"/>
        <v>2.58761</v>
      </c>
      <c r="O125" s="8">
        <f t="shared" si="15"/>
        <v>0</v>
      </c>
    </row>
    <row r="126" spans="1:15" ht="12.75">
      <c r="A126" s="83">
        <f t="shared" si="16"/>
        <v>119</v>
      </c>
      <c r="G126" s="34">
        <f t="shared" si="10"/>
        <v>0</v>
      </c>
      <c r="H126" s="34">
        <f t="shared" si="11"/>
        <v>0</v>
      </c>
      <c r="I126" s="34">
        <f t="shared" si="12"/>
        <v>0</v>
      </c>
      <c r="J126" s="54">
        <f t="shared" si="13"/>
        <v>0</v>
      </c>
      <c r="K126" s="54">
        <f t="shared" si="17"/>
        <v>2</v>
      </c>
      <c r="L126" s="34">
        <f t="shared" si="18"/>
        <v>4</v>
      </c>
      <c r="M126" s="71">
        <f t="shared" si="14"/>
        <v>2.58761</v>
      </c>
      <c r="O126" s="8">
        <f t="shared" si="15"/>
        <v>0</v>
      </c>
    </row>
    <row r="127" spans="1:15" ht="12.75">
      <c r="A127" s="83">
        <f t="shared" si="16"/>
        <v>120</v>
      </c>
      <c r="G127" s="34">
        <f t="shared" si="10"/>
        <v>0</v>
      </c>
      <c r="H127" s="34">
        <f t="shared" si="11"/>
        <v>0</v>
      </c>
      <c r="I127" s="34">
        <f t="shared" si="12"/>
        <v>0</v>
      </c>
      <c r="J127" s="54">
        <f t="shared" si="13"/>
        <v>0</v>
      </c>
      <c r="K127" s="54">
        <f t="shared" si="17"/>
        <v>2</v>
      </c>
      <c r="L127" s="34">
        <f t="shared" si="18"/>
        <v>4</v>
      </c>
      <c r="M127" s="71">
        <f t="shared" si="14"/>
        <v>2.58761</v>
      </c>
      <c r="O127" s="8">
        <f t="shared" si="15"/>
        <v>0</v>
      </c>
    </row>
    <row r="128" spans="1:15" ht="12.75">
      <c r="A128" s="83">
        <f t="shared" si="16"/>
        <v>121</v>
      </c>
      <c r="G128" s="34">
        <f t="shared" si="10"/>
        <v>0</v>
      </c>
      <c r="H128" s="34">
        <f t="shared" si="11"/>
        <v>0</v>
      </c>
      <c r="I128" s="34">
        <f t="shared" si="12"/>
        <v>0</v>
      </c>
      <c r="J128" s="54">
        <f t="shared" si="13"/>
        <v>0</v>
      </c>
      <c r="K128" s="54">
        <f t="shared" si="17"/>
        <v>2</v>
      </c>
      <c r="L128" s="34">
        <f t="shared" si="18"/>
        <v>4</v>
      </c>
      <c r="M128" s="71">
        <f t="shared" si="14"/>
        <v>2.58761</v>
      </c>
      <c r="O128" s="8">
        <f t="shared" si="15"/>
        <v>0</v>
      </c>
    </row>
    <row r="129" spans="1:15" ht="12.75">
      <c r="A129" s="83">
        <f t="shared" si="16"/>
        <v>122</v>
      </c>
      <c r="G129" s="34">
        <f t="shared" si="10"/>
        <v>0</v>
      </c>
      <c r="H129" s="34">
        <f t="shared" si="11"/>
        <v>0</v>
      </c>
      <c r="I129" s="34">
        <f t="shared" si="12"/>
        <v>0</v>
      </c>
      <c r="J129" s="54">
        <f t="shared" si="13"/>
        <v>0</v>
      </c>
      <c r="K129" s="54">
        <f t="shared" si="17"/>
        <v>2</v>
      </c>
      <c r="L129" s="34">
        <f t="shared" si="18"/>
        <v>4</v>
      </c>
      <c r="M129" s="71">
        <f t="shared" si="14"/>
        <v>2.58761</v>
      </c>
      <c r="O129" s="8">
        <f t="shared" si="15"/>
        <v>0</v>
      </c>
    </row>
    <row r="130" spans="1:15" ht="12.75">
      <c r="A130" s="83">
        <f t="shared" si="16"/>
        <v>123</v>
      </c>
      <c r="G130" s="34">
        <f t="shared" si="10"/>
        <v>0</v>
      </c>
      <c r="H130" s="34">
        <f t="shared" si="11"/>
        <v>0</v>
      </c>
      <c r="I130" s="34">
        <f t="shared" si="12"/>
        <v>0</v>
      </c>
      <c r="J130" s="54">
        <f t="shared" si="13"/>
        <v>0</v>
      </c>
      <c r="K130" s="54">
        <f t="shared" si="17"/>
        <v>2</v>
      </c>
      <c r="L130" s="34">
        <f t="shared" si="18"/>
        <v>4</v>
      </c>
      <c r="M130" s="71">
        <f t="shared" si="14"/>
        <v>2.58761</v>
      </c>
      <c r="O130" s="8">
        <f t="shared" si="15"/>
        <v>0</v>
      </c>
    </row>
    <row r="131" spans="1:15" ht="12.75">
      <c r="A131" s="83">
        <f t="shared" si="16"/>
        <v>124</v>
      </c>
      <c r="G131" s="34">
        <f t="shared" si="10"/>
        <v>0</v>
      </c>
      <c r="H131" s="34">
        <f t="shared" si="11"/>
        <v>0</v>
      </c>
      <c r="I131" s="34">
        <f t="shared" si="12"/>
        <v>0</v>
      </c>
      <c r="J131" s="54">
        <f t="shared" si="13"/>
        <v>0</v>
      </c>
      <c r="K131" s="54">
        <f t="shared" si="17"/>
        <v>2</v>
      </c>
      <c r="L131" s="34">
        <f t="shared" si="18"/>
        <v>4</v>
      </c>
      <c r="M131" s="71">
        <f t="shared" si="14"/>
        <v>2.58761</v>
      </c>
      <c r="O131" s="8">
        <f t="shared" si="15"/>
        <v>0</v>
      </c>
    </row>
    <row r="132" spans="1:15" ht="12.75">
      <c r="A132" s="83">
        <f t="shared" si="16"/>
        <v>125</v>
      </c>
      <c r="G132" s="34">
        <f t="shared" si="10"/>
        <v>0</v>
      </c>
      <c r="H132" s="34">
        <f t="shared" si="11"/>
        <v>0</v>
      </c>
      <c r="I132" s="34">
        <f t="shared" si="12"/>
        <v>0</v>
      </c>
      <c r="J132" s="54">
        <f t="shared" si="13"/>
        <v>0</v>
      </c>
      <c r="K132" s="54">
        <f t="shared" si="17"/>
        <v>2</v>
      </c>
      <c r="L132" s="34">
        <f t="shared" si="18"/>
        <v>4</v>
      </c>
      <c r="M132" s="71">
        <f t="shared" si="14"/>
        <v>2.58761</v>
      </c>
      <c r="O132" s="8">
        <f t="shared" si="15"/>
        <v>0</v>
      </c>
    </row>
    <row r="133" spans="1:15" ht="12.75">
      <c r="A133" s="83">
        <f t="shared" si="16"/>
        <v>126</v>
      </c>
      <c r="G133" s="34">
        <f t="shared" si="10"/>
        <v>0</v>
      </c>
      <c r="H133" s="34">
        <f t="shared" si="11"/>
        <v>0</v>
      </c>
      <c r="I133" s="34">
        <f t="shared" si="12"/>
        <v>0</v>
      </c>
      <c r="J133" s="54">
        <f t="shared" si="13"/>
        <v>0</v>
      </c>
      <c r="K133" s="54">
        <f t="shared" si="17"/>
        <v>2</v>
      </c>
      <c r="L133" s="34">
        <f t="shared" si="18"/>
        <v>4</v>
      </c>
      <c r="M133" s="71">
        <f t="shared" si="14"/>
        <v>2.58761</v>
      </c>
      <c r="O133" s="8">
        <f t="shared" si="15"/>
        <v>0</v>
      </c>
    </row>
    <row r="134" spans="1:15" ht="12.75">
      <c r="A134" s="83">
        <f t="shared" si="16"/>
        <v>127</v>
      </c>
      <c r="G134" s="34">
        <f t="shared" si="10"/>
        <v>0</v>
      </c>
      <c r="H134" s="34">
        <f t="shared" si="11"/>
        <v>0</v>
      </c>
      <c r="I134" s="34">
        <f t="shared" si="12"/>
        <v>0</v>
      </c>
      <c r="J134" s="54">
        <f t="shared" si="13"/>
        <v>0</v>
      </c>
      <c r="K134" s="54">
        <f t="shared" si="17"/>
        <v>2</v>
      </c>
      <c r="L134" s="34">
        <f t="shared" si="18"/>
        <v>4</v>
      </c>
      <c r="M134" s="71">
        <f t="shared" si="14"/>
        <v>2.58761</v>
      </c>
      <c r="O134" s="8">
        <f t="shared" si="15"/>
        <v>0</v>
      </c>
    </row>
    <row r="135" spans="1:15" ht="12.75">
      <c r="A135" s="83">
        <f t="shared" si="16"/>
        <v>128</v>
      </c>
      <c r="G135" s="34">
        <f t="shared" si="10"/>
        <v>0</v>
      </c>
      <c r="H135" s="34">
        <f t="shared" si="11"/>
        <v>0</v>
      </c>
      <c r="I135" s="34">
        <f t="shared" si="12"/>
        <v>0</v>
      </c>
      <c r="J135" s="54">
        <f t="shared" si="13"/>
        <v>0</v>
      </c>
      <c r="K135" s="54">
        <f t="shared" si="17"/>
        <v>2</v>
      </c>
      <c r="L135" s="34">
        <f t="shared" si="18"/>
        <v>4</v>
      </c>
      <c r="M135" s="71">
        <f t="shared" si="14"/>
        <v>2.58761</v>
      </c>
      <c r="O135" s="8">
        <f t="shared" si="15"/>
        <v>0</v>
      </c>
    </row>
    <row r="136" spans="1:15" ht="12.75">
      <c r="A136" s="83">
        <f t="shared" si="16"/>
        <v>129</v>
      </c>
      <c r="G136" s="34">
        <f t="shared" si="10"/>
        <v>0</v>
      </c>
      <c r="H136" s="34">
        <f t="shared" si="11"/>
        <v>0</v>
      </c>
      <c r="I136" s="34">
        <f t="shared" si="12"/>
        <v>0</v>
      </c>
      <c r="J136" s="54">
        <f t="shared" si="13"/>
        <v>0</v>
      </c>
      <c r="K136" s="54">
        <f t="shared" si="17"/>
        <v>2</v>
      </c>
      <c r="L136" s="34">
        <f t="shared" si="18"/>
        <v>4</v>
      </c>
      <c r="M136" s="71">
        <f t="shared" si="14"/>
        <v>2.58761</v>
      </c>
      <c r="O136" s="8">
        <f t="shared" si="15"/>
        <v>0</v>
      </c>
    </row>
    <row r="137" spans="1:15" ht="12.75">
      <c r="A137" s="83">
        <f t="shared" si="16"/>
        <v>130</v>
      </c>
      <c r="G137" s="34">
        <f aca="true" t="shared" si="19" ref="G137:G200">INT(B137/S$17)*S$16+MOD(B137,S$19)*S$18</f>
        <v>0</v>
      </c>
      <c r="H137" s="34">
        <f aca="true" t="shared" si="20" ref="H137:H200">INT(C137/T$17)*T$16+MOD(C137,T$19)*T$18</f>
        <v>0</v>
      </c>
      <c r="I137" s="34">
        <f aca="true" t="shared" si="21" ref="I137:I200">INT(D137/U$17)*U$16+MOD(D137,U$19)*U$18</f>
        <v>0</v>
      </c>
      <c r="J137" s="54">
        <f aca="true" t="shared" si="22" ref="J137:J200">SUM(G137:I137)</f>
        <v>0</v>
      </c>
      <c r="K137" s="54">
        <f t="shared" si="17"/>
        <v>2</v>
      </c>
      <c r="L137" s="34">
        <f t="shared" si="18"/>
        <v>4</v>
      </c>
      <c r="M137" s="71">
        <f aca="true" t="shared" si="23" ref="M137:M200">IF(ISBLANK(E137),M136,O137)</f>
        <v>2.58761</v>
      </c>
      <c r="O137" s="8">
        <f aca="true" t="shared" si="24" ref="O137:O200">(E137-$E$8)*$R$2</f>
        <v>0</v>
      </c>
    </row>
    <row r="138" spans="1:15" ht="12.75">
      <c r="A138" s="83">
        <f aca="true" t="shared" si="25" ref="A138:A201">A137+1</f>
        <v>131</v>
      </c>
      <c r="G138" s="34">
        <f t="shared" si="19"/>
        <v>0</v>
      </c>
      <c r="H138" s="34">
        <f t="shared" si="20"/>
        <v>0</v>
      </c>
      <c r="I138" s="34">
        <f t="shared" si="21"/>
        <v>0</v>
      </c>
      <c r="J138" s="54">
        <f t="shared" si="22"/>
        <v>0</v>
      </c>
      <c r="K138" s="54">
        <f aca="true" t="shared" si="26" ref="K138:K201">IF(ISNUMBER(E138),J138-$J$8,MAX($J$8:$J$2000)-$J$8)</f>
        <v>2</v>
      </c>
      <c r="L138" s="34">
        <f aca="true" t="shared" si="27" ref="L138:L201">K138/(K138-$K$4)</f>
        <v>4</v>
      </c>
      <c r="M138" s="71">
        <f t="shared" si="23"/>
        <v>2.58761</v>
      </c>
      <c r="O138" s="8">
        <f t="shared" si="24"/>
        <v>0</v>
      </c>
    </row>
    <row r="139" spans="1:15" ht="12.75">
      <c r="A139" s="83">
        <f t="shared" si="25"/>
        <v>132</v>
      </c>
      <c r="G139" s="34">
        <f t="shared" si="19"/>
        <v>0</v>
      </c>
      <c r="H139" s="34">
        <f t="shared" si="20"/>
        <v>0</v>
      </c>
      <c r="I139" s="34">
        <f t="shared" si="21"/>
        <v>0</v>
      </c>
      <c r="J139" s="54">
        <f t="shared" si="22"/>
        <v>0</v>
      </c>
      <c r="K139" s="54">
        <f t="shared" si="26"/>
        <v>2</v>
      </c>
      <c r="L139" s="34">
        <f t="shared" si="27"/>
        <v>4</v>
      </c>
      <c r="M139" s="71">
        <f t="shared" si="23"/>
        <v>2.58761</v>
      </c>
      <c r="O139" s="8">
        <f t="shared" si="24"/>
        <v>0</v>
      </c>
    </row>
    <row r="140" spans="1:15" ht="12.75">
      <c r="A140" s="83">
        <f t="shared" si="25"/>
        <v>133</v>
      </c>
      <c r="G140" s="34">
        <f t="shared" si="19"/>
        <v>0</v>
      </c>
      <c r="H140" s="34">
        <f t="shared" si="20"/>
        <v>0</v>
      </c>
      <c r="I140" s="34">
        <f t="shared" si="21"/>
        <v>0</v>
      </c>
      <c r="J140" s="54">
        <f t="shared" si="22"/>
        <v>0</v>
      </c>
      <c r="K140" s="54">
        <f t="shared" si="26"/>
        <v>2</v>
      </c>
      <c r="L140" s="34">
        <f t="shared" si="27"/>
        <v>4</v>
      </c>
      <c r="M140" s="71">
        <f t="shared" si="23"/>
        <v>2.58761</v>
      </c>
      <c r="O140" s="8">
        <f t="shared" si="24"/>
        <v>0</v>
      </c>
    </row>
    <row r="141" spans="1:15" ht="12.75">
      <c r="A141" s="83">
        <f t="shared" si="25"/>
        <v>134</v>
      </c>
      <c r="G141" s="34">
        <f t="shared" si="19"/>
        <v>0</v>
      </c>
      <c r="H141" s="34">
        <f t="shared" si="20"/>
        <v>0</v>
      </c>
      <c r="I141" s="34">
        <f t="shared" si="21"/>
        <v>0</v>
      </c>
      <c r="J141" s="54">
        <f t="shared" si="22"/>
        <v>0</v>
      </c>
      <c r="K141" s="54">
        <f t="shared" si="26"/>
        <v>2</v>
      </c>
      <c r="L141" s="34">
        <f t="shared" si="27"/>
        <v>4</v>
      </c>
      <c r="M141" s="71">
        <f t="shared" si="23"/>
        <v>2.58761</v>
      </c>
      <c r="O141" s="8">
        <f t="shared" si="24"/>
        <v>0</v>
      </c>
    </row>
    <row r="142" spans="1:15" ht="12.75">
      <c r="A142" s="83">
        <f t="shared" si="25"/>
        <v>135</v>
      </c>
      <c r="G142" s="34">
        <f t="shared" si="19"/>
        <v>0</v>
      </c>
      <c r="H142" s="34">
        <f t="shared" si="20"/>
        <v>0</v>
      </c>
      <c r="I142" s="34">
        <f t="shared" si="21"/>
        <v>0</v>
      </c>
      <c r="J142" s="54">
        <f t="shared" si="22"/>
        <v>0</v>
      </c>
      <c r="K142" s="54">
        <f t="shared" si="26"/>
        <v>2</v>
      </c>
      <c r="L142" s="34">
        <f t="shared" si="27"/>
        <v>4</v>
      </c>
      <c r="M142" s="71">
        <f t="shared" si="23"/>
        <v>2.58761</v>
      </c>
      <c r="O142" s="8">
        <f t="shared" si="24"/>
        <v>0</v>
      </c>
    </row>
    <row r="143" spans="1:15" ht="12.75">
      <c r="A143" s="83">
        <f t="shared" si="25"/>
        <v>136</v>
      </c>
      <c r="G143" s="34">
        <f t="shared" si="19"/>
        <v>0</v>
      </c>
      <c r="H143" s="34">
        <f t="shared" si="20"/>
        <v>0</v>
      </c>
      <c r="I143" s="34">
        <f t="shared" si="21"/>
        <v>0</v>
      </c>
      <c r="J143" s="54">
        <f t="shared" si="22"/>
        <v>0</v>
      </c>
      <c r="K143" s="54">
        <f t="shared" si="26"/>
        <v>2</v>
      </c>
      <c r="L143" s="34">
        <f t="shared" si="27"/>
        <v>4</v>
      </c>
      <c r="M143" s="71">
        <f t="shared" si="23"/>
        <v>2.58761</v>
      </c>
      <c r="O143" s="8">
        <f t="shared" si="24"/>
        <v>0</v>
      </c>
    </row>
    <row r="144" spans="1:15" ht="12.75">
      <c r="A144" s="83">
        <f t="shared" si="25"/>
        <v>137</v>
      </c>
      <c r="G144" s="34">
        <f t="shared" si="19"/>
        <v>0</v>
      </c>
      <c r="H144" s="34">
        <f t="shared" si="20"/>
        <v>0</v>
      </c>
      <c r="I144" s="34">
        <f t="shared" si="21"/>
        <v>0</v>
      </c>
      <c r="J144" s="54">
        <f t="shared" si="22"/>
        <v>0</v>
      </c>
      <c r="K144" s="54">
        <f t="shared" si="26"/>
        <v>2</v>
      </c>
      <c r="L144" s="34">
        <f t="shared" si="27"/>
        <v>4</v>
      </c>
      <c r="M144" s="71">
        <f t="shared" si="23"/>
        <v>2.58761</v>
      </c>
      <c r="O144" s="8">
        <f t="shared" si="24"/>
        <v>0</v>
      </c>
    </row>
    <row r="145" spans="1:15" ht="12.75">
      <c r="A145" s="83">
        <f t="shared" si="25"/>
        <v>138</v>
      </c>
      <c r="G145" s="34">
        <f t="shared" si="19"/>
        <v>0</v>
      </c>
      <c r="H145" s="34">
        <f t="shared" si="20"/>
        <v>0</v>
      </c>
      <c r="I145" s="34">
        <f t="shared" si="21"/>
        <v>0</v>
      </c>
      <c r="J145" s="54">
        <f t="shared" si="22"/>
        <v>0</v>
      </c>
      <c r="K145" s="54">
        <f t="shared" si="26"/>
        <v>2</v>
      </c>
      <c r="L145" s="34">
        <f t="shared" si="27"/>
        <v>4</v>
      </c>
      <c r="M145" s="71">
        <f t="shared" si="23"/>
        <v>2.58761</v>
      </c>
      <c r="O145" s="8">
        <f t="shared" si="24"/>
        <v>0</v>
      </c>
    </row>
    <row r="146" spans="1:15" ht="12.75">
      <c r="A146" s="83">
        <f t="shared" si="25"/>
        <v>139</v>
      </c>
      <c r="G146" s="34">
        <f t="shared" si="19"/>
        <v>0</v>
      </c>
      <c r="H146" s="34">
        <f t="shared" si="20"/>
        <v>0</v>
      </c>
      <c r="I146" s="34">
        <f t="shared" si="21"/>
        <v>0</v>
      </c>
      <c r="J146" s="54">
        <f t="shared" si="22"/>
        <v>0</v>
      </c>
      <c r="K146" s="54">
        <f t="shared" si="26"/>
        <v>2</v>
      </c>
      <c r="L146" s="34">
        <f t="shared" si="27"/>
        <v>4</v>
      </c>
      <c r="M146" s="71">
        <f t="shared" si="23"/>
        <v>2.58761</v>
      </c>
      <c r="O146" s="8">
        <f t="shared" si="24"/>
        <v>0</v>
      </c>
    </row>
    <row r="147" spans="1:15" ht="12.75">
      <c r="A147" s="83">
        <f t="shared" si="25"/>
        <v>140</v>
      </c>
      <c r="G147" s="34">
        <f t="shared" si="19"/>
        <v>0</v>
      </c>
      <c r="H147" s="34">
        <f t="shared" si="20"/>
        <v>0</v>
      </c>
      <c r="I147" s="34">
        <f t="shared" si="21"/>
        <v>0</v>
      </c>
      <c r="J147" s="54">
        <f t="shared" si="22"/>
        <v>0</v>
      </c>
      <c r="K147" s="54">
        <f t="shared" si="26"/>
        <v>2</v>
      </c>
      <c r="L147" s="34">
        <f t="shared" si="27"/>
        <v>4</v>
      </c>
      <c r="M147" s="71">
        <f t="shared" si="23"/>
        <v>2.58761</v>
      </c>
      <c r="O147" s="8">
        <f t="shared" si="24"/>
        <v>0</v>
      </c>
    </row>
    <row r="148" spans="1:15" ht="12.75">
      <c r="A148" s="83">
        <f t="shared" si="25"/>
        <v>141</v>
      </c>
      <c r="G148" s="34">
        <f t="shared" si="19"/>
        <v>0</v>
      </c>
      <c r="H148" s="34">
        <f t="shared" si="20"/>
        <v>0</v>
      </c>
      <c r="I148" s="34">
        <f t="shared" si="21"/>
        <v>0</v>
      </c>
      <c r="J148" s="54">
        <f t="shared" si="22"/>
        <v>0</v>
      </c>
      <c r="K148" s="54">
        <f t="shared" si="26"/>
        <v>2</v>
      </c>
      <c r="L148" s="34">
        <f t="shared" si="27"/>
        <v>4</v>
      </c>
      <c r="M148" s="71">
        <f t="shared" si="23"/>
        <v>2.58761</v>
      </c>
      <c r="O148" s="8">
        <f t="shared" si="24"/>
        <v>0</v>
      </c>
    </row>
    <row r="149" spans="1:15" ht="12.75">
      <c r="A149" s="83">
        <f t="shared" si="25"/>
        <v>142</v>
      </c>
      <c r="G149" s="34">
        <f t="shared" si="19"/>
        <v>0</v>
      </c>
      <c r="H149" s="34">
        <f t="shared" si="20"/>
        <v>0</v>
      </c>
      <c r="I149" s="34">
        <f t="shared" si="21"/>
        <v>0</v>
      </c>
      <c r="J149" s="54">
        <f t="shared" si="22"/>
        <v>0</v>
      </c>
      <c r="K149" s="54">
        <f t="shared" si="26"/>
        <v>2</v>
      </c>
      <c r="L149" s="34">
        <f t="shared" si="27"/>
        <v>4</v>
      </c>
      <c r="M149" s="71">
        <f t="shared" si="23"/>
        <v>2.58761</v>
      </c>
      <c r="O149" s="8">
        <f t="shared" si="24"/>
        <v>0</v>
      </c>
    </row>
    <row r="150" spans="1:15" ht="12.75">
      <c r="A150" s="83">
        <f t="shared" si="25"/>
        <v>143</v>
      </c>
      <c r="G150" s="34">
        <f t="shared" si="19"/>
        <v>0</v>
      </c>
      <c r="H150" s="34">
        <f t="shared" si="20"/>
        <v>0</v>
      </c>
      <c r="I150" s="34">
        <f t="shared" si="21"/>
        <v>0</v>
      </c>
      <c r="J150" s="54">
        <f t="shared" si="22"/>
        <v>0</v>
      </c>
      <c r="K150" s="54">
        <f t="shared" si="26"/>
        <v>2</v>
      </c>
      <c r="L150" s="34">
        <f t="shared" si="27"/>
        <v>4</v>
      </c>
      <c r="M150" s="71">
        <f t="shared" si="23"/>
        <v>2.58761</v>
      </c>
      <c r="O150" s="8">
        <f t="shared" si="24"/>
        <v>0</v>
      </c>
    </row>
    <row r="151" spans="1:15" ht="12.75">
      <c r="A151" s="83">
        <f t="shared" si="25"/>
        <v>144</v>
      </c>
      <c r="G151" s="34">
        <f t="shared" si="19"/>
        <v>0</v>
      </c>
      <c r="H151" s="34">
        <f t="shared" si="20"/>
        <v>0</v>
      </c>
      <c r="I151" s="34">
        <f t="shared" si="21"/>
        <v>0</v>
      </c>
      <c r="J151" s="54">
        <f t="shared" si="22"/>
        <v>0</v>
      </c>
      <c r="K151" s="54">
        <f t="shared" si="26"/>
        <v>2</v>
      </c>
      <c r="L151" s="34">
        <f t="shared" si="27"/>
        <v>4</v>
      </c>
      <c r="M151" s="71">
        <f t="shared" si="23"/>
        <v>2.58761</v>
      </c>
      <c r="O151" s="8">
        <f t="shared" si="24"/>
        <v>0</v>
      </c>
    </row>
    <row r="152" spans="1:15" ht="12.75">
      <c r="A152" s="83">
        <f t="shared" si="25"/>
        <v>145</v>
      </c>
      <c r="G152" s="34">
        <f t="shared" si="19"/>
        <v>0</v>
      </c>
      <c r="H152" s="34">
        <f t="shared" si="20"/>
        <v>0</v>
      </c>
      <c r="I152" s="34">
        <f t="shared" si="21"/>
        <v>0</v>
      </c>
      <c r="J152" s="54">
        <f t="shared" si="22"/>
        <v>0</v>
      </c>
      <c r="K152" s="54">
        <f t="shared" si="26"/>
        <v>2</v>
      </c>
      <c r="L152" s="34">
        <f t="shared" si="27"/>
        <v>4</v>
      </c>
      <c r="M152" s="71">
        <f t="shared" si="23"/>
        <v>2.58761</v>
      </c>
      <c r="O152" s="8">
        <f t="shared" si="24"/>
        <v>0</v>
      </c>
    </row>
    <row r="153" spans="1:15" ht="12.75">
      <c r="A153" s="83">
        <f t="shared" si="25"/>
        <v>146</v>
      </c>
      <c r="G153" s="34">
        <f t="shared" si="19"/>
        <v>0</v>
      </c>
      <c r="H153" s="34">
        <f t="shared" si="20"/>
        <v>0</v>
      </c>
      <c r="I153" s="34">
        <f t="shared" si="21"/>
        <v>0</v>
      </c>
      <c r="J153" s="54">
        <f t="shared" si="22"/>
        <v>0</v>
      </c>
      <c r="K153" s="54">
        <f t="shared" si="26"/>
        <v>2</v>
      </c>
      <c r="L153" s="34">
        <f t="shared" si="27"/>
        <v>4</v>
      </c>
      <c r="M153" s="71">
        <f t="shared" si="23"/>
        <v>2.58761</v>
      </c>
      <c r="O153" s="8">
        <f t="shared" si="24"/>
        <v>0</v>
      </c>
    </row>
    <row r="154" spans="1:15" ht="12.75">
      <c r="A154" s="83">
        <f t="shared" si="25"/>
        <v>147</v>
      </c>
      <c r="G154" s="34">
        <f t="shared" si="19"/>
        <v>0</v>
      </c>
      <c r="H154" s="34">
        <f t="shared" si="20"/>
        <v>0</v>
      </c>
      <c r="I154" s="34">
        <f t="shared" si="21"/>
        <v>0</v>
      </c>
      <c r="J154" s="54">
        <f t="shared" si="22"/>
        <v>0</v>
      </c>
      <c r="K154" s="54">
        <f t="shared" si="26"/>
        <v>2</v>
      </c>
      <c r="L154" s="34">
        <f t="shared" si="27"/>
        <v>4</v>
      </c>
      <c r="M154" s="71">
        <f t="shared" si="23"/>
        <v>2.58761</v>
      </c>
      <c r="O154" s="8">
        <f t="shared" si="24"/>
        <v>0</v>
      </c>
    </row>
    <row r="155" spans="1:15" ht="12.75">
      <c r="A155" s="83">
        <f t="shared" si="25"/>
        <v>148</v>
      </c>
      <c r="G155" s="34">
        <f t="shared" si="19"/>
        <v>0</v>
      </c>
      <c r="H155" s="34">
        <f t="shared" si="20"/>
        <v>0</v>
      </c>
      <c r="I155" s="34">
        <f t="shared" si="21"/>
        <v>0</v>
      </c>
      <c r="J155" s="54">
        <f t="shared" si="22"/>
        <v>0</v>
      </c>
      <c r="K155" s="54">
        <f t="shared" si="26"/>
        <v>2</v>
      </c>
      <c r="L155" s="34">
        <f t="shared" si="27"/>
        <v>4</v>
      </c>
      <c r="M155" s="71">
        <f t="shared" si="23"/>
        <v>2.58761</v>
      </c>
      <c r="O155" s="8">
        <f t="shared" si="24"/>
        <v>0</v>
      </c>
    </row>
    <row r="156" spans="1:15" ht="12.75">
      <c r="A156" s="83">
        <f t="shared" si="25"/>
        <v>149</v>
      </c>
      <c r="G156" s="34">
        <f t="shared" si="19"/>
        <v>0</v>
      </c>
      <c r="H156" s="34">
        <f t="shared" si="20"/>
        <v>0</v>
      </c>
      <c r="I156" s="34">
        <f t="shared" si="21"/>
        <v>0</v>
      </c>
      <c r="J156" s="54">
        <f t="shared" si="22"/>
        <v>0</v>
      </c>
      <c r="K156" s="54">
        <f t="shared" si="26"/>
        <v>2</v>
      </c>
      <c r="L156" s="34">
        <f t="shared" si="27"/>
        <v>4</v>
      </c>
      <c r="M156" s="71">
        <f t="shared" si="23"/>
        <v>2.58761</v>
      </c>
      <c r="O156" s="8">
        <f t="shared" si="24"/>
        <v>0</v>
      </c>
    </row>
    <row r="157" spans="1:15" ht="12.75">
      <c r="A157" s="83">
        <f t="shared" si="25"/>
        <v>150</v>
      </c>
      <c r="G157" s="34">
        <f t="shared" si="19"/>
        <v>0</v>
      </c>
      <c r="H157" s="34">
        <f t="shared" si="20"/>
        <v>0</v>
      </c>
      <c r="I157" s="34">
        <f t="shared" si="21"/>
        <v>0</v>
      </c>
      <c r="J157" s="54">
        <f t="shared" si="22"/>
        <v>0</v>
      </c>
      <c r="K157" s="54">
        <f t="shared" si="26"/>
        <v>2</v>
      </c>
      <c r="L157" s="34">
        <f t="shared" si="27"/>
        <v>4</v>
      </c>
      <c r="M157" s="71">
        <f t="shared" si="23"/>
        <v>2.58761</v>
      </c>
      <c r="O157" s="8">
        <f t="shared" si="24"/>
        <v>0</v>
      </c>
    </row>
    <row r="158" spans="1:15" ht="12.75">
      <c r="A158" s="83">
        <f t="shared" si="25"/>
        <v>151</v>
      </c>
      <c r="G158" s="34">
        <f t="shared" si="19"/>
        <v>0</v>
      </c>
      <c r="H158" s="34">
        <f t="shared" si="20"/>
        <v>0</v>
      </c>
      <c r="I158" s="34">
        <f t="shared" si="21"/>
        <v>0</v>
      </c>
      <c r="J158" s="54">
        <f t="shared" si="22"/>
        <v>0</v>
      </c>
      <c r="K158" s="54">
        <f t="shared" si="26"/>
        <v>2</v>
      </c>
      <c r="L158" s="34">
        <f t="shared" si="27"/>
        <v>4</v>
      </c>
      <c r="M158" s="71">
        <f t="shared" si="23"/>
        <v>2.58761</v>
      </c>
      <c r="O158" s="8">
        <f t="shared" si="24"/>
        <v>0</v>
      </c>
    </row>
    <row r="159" spans="1:15" ht="12.75">
      <c r="A159" s="83">
        <f t="shared" si="25"/>
        <v>152</v>
      </c>
      <c r="G159" s="34">
        <f t="shared" si="19"/>
        <v>0</v>
      </c>
      <c r="H159" s="34">
        <f t="shared" si="20"/>
        <v>0</v>
      </c>
      <c r="I159" s="34">
        <f t="shared" si="21"/>
        <v>0</v>
      </c>
      <c r="J159" s="54">
        <f t="shared" si="22"/>
        <v>0</v>
      </c>
      <c r="K159" s="54">
        <f t="shared" si="26"/>
        <v>2</v>
      </c>
      <c r="L159" s="34">
        <f t="shared" si="27"/>
        <v>4</v>
      </c>
      <c r="M159" s="71">
        <f t="shared" si="23"/>
        <v>2.58761</v>
      </c>
      <c r="O159" s="8">
        <f t="shared" si="24"/>
        <v>0</v>
      </c>
    </row>
    <row r="160" spans="1:15" ht="12.75">
      <c r="A160" s="83">
        <f t="shared" si="25"/>
        <v>153</v>
      </c>
      <c r="G160" s="34">
        <f t="shared" si="19"/>
        <v>0</v>
      </c>
      <c r="H160" s="34">
        <f t="shared" si="20"/>
        <v>0</v>
      </c>
      <c r="I160" s="34">
        <f t="shared" si="21"/>
        <v>0</v>
      </c>
      <c r="J160" s="54">
        <f t="shared" si="22"/>
        <v>0</v>
      </c>
      <c r="K160" s="54">
        <f t="shared" si="26"/>
        <v>2</v>
      </c>
      <c r="L160" s="34">
        <f t="shared" si="27"/>
        <v>4</v>
      </c>
      <c r="M160" s="71">
        <f t="shared" si="23"/>
        <v>2.58761</v>
      </c>
      <c r="O160" s="8">
        <f t="shared" si="24"/>
        <v>0</v>
      </c>
    </row>
    <row r="161" spans="1:15" ht="12.75">
      <c r="A161" s="83">
        <f t="shared" si="25"/>
        <v>154</v>
      </c>
      <c r="G161" s="34">
        <f t="shared" si="19"/>
        <v>0</v>
      </c>
      <c r="H161" s="34">
        <f t="shared" si="20"/>
        <v>0</v>
      </c>
      <c r="I161" s="34">
        <f t="shared" si="21"/>
        <v>0</v>
      </c>
      <c r="J161" s="54">
        <f t="shared" si="22"/>
        <v>0</v>
      </c>
      <c r="K161" s="54">
        <f t="shared" si="26"/>
        <v>2</v>
      </c>
      <c r="L161" s="34">
        <f t="shared" si="27"/>
        <v>4</v>
      </c>
      <c r="M161" s="71">
        <f t="shared" si="23"/>
        <v>2.58761</v>
      </c>
      <c r="O161" s="8">
        <f t="shared" si="24"/>
        <v>0</v>
      </c>
    </row>
    <row r="162" spans="1:15" ht="12.75">
      <c r="A162" s="83">
        <f t="shared" si="25"/>
        <v>155</v>
      </c>
      <c r="G162" s="34">
        <f t="shared" si="19"/>
        <v>0</v>
      </c>
      <c r="H162" s="34">
        <f t="shared" si="20"/>
        <v>0</v>
      </c>
      <c r="I162" s="34">
        <f t="shared" si="21"/>
        <v>0</v>
      </c>
      <c r="J162" s="54">
        <f t="shared" si="22"/>
        <v>0</v>
      </c>
      <c r="K162" s="54">
        <f t="shared" si="26"/>
        <v>2</v>
      </c>
      <c r="L162" s="34">
        <f t="shared" si="27"/>
        <v>4</v>
      </c>
      <c r="M162" s="71">
        <f t="shared" si="23"/>
        <v>2.58761</v>
      </c>
      <c r="O162" s="8">
        <f t="shared" si="24"/>
        <v>0</v>
      </c>
    </row>
    <row r="163" spans="1:15" ht="12.75">
      <c r="A163" s="83">
        <f t="shared" si="25"/>
        <v>156</v>
      </c>
      <c r="G163" s="34">
        <f t="shared" si="19"/>
        <v>0</v>
      </c>
      <c r="H163" s="34">
        <f t="shared" si="20"/>
        <v>0</v>
      </c>
      <c r="I163" s="34">
        <f t="shared" si="21"/>
        <v>0</v>
      </c>
      <c r="J163" s="54">
        <f t="shared" si="22"/>
        <v>0</v>
      </c>
      <c r="K163" s="54">
        <f t="shared" si="26"/>
        <v>2</v>
      </c>
      <c r="L163" s="34">
        <f t="shared" si="27"/>
        <v>4</v>
      </c>
      <c r="M163" s="71">
        <f t="shared" si="23"/>
        <v>2.58761</v>
      </c>
      <c r="O163" s="8">
        <f t="shared" si="24"/>
        <v>0</v>
      </c>
    </row>
    <row r="164" spans="1:15" ht="12.75">
      <c r="A164" s="83">
        <f t="shared" si="25"/>
        <v>157</v>
      </c>
      <c r="G164" s="34">
        <f t="shared" si="19"/>
        <v>0</v>
      </c>
      <c r="H164" s="34">
        <f t="shared" si="20"/>
        <v>0</v>
      </c>
      <c r="I164" s="34">
        <f t="shared" si="21"/>
        <v>0</v>
      </c>
      <c r="J164" s="54">
        <f t="shared" si="22"/>
        <v>0</v>
      </c>
      <c r="K164" s="54">
        <f t="shared" si="26"/>
        <v>2</v>
      </c>
      <c r="L164" s="34">
        <f t="shared" si="27"/>
        <v>4</v>
      </c>
      <c r="M164" s="71">
        <f t="shared" si="23"/>
        <v>2.58761</v>
      </c>
      <c r="O164" s="8">
        <f t="shared" si="24"/>
        <v>0</v>
      </c>
    </row>
    <row r="165" spans="1:15" ht="12.75">
      <c r="A165" s="83">
        <f t="shared" si="25"/>
        <v>158</v>
      </c>
      <c r="G165" s="34">
        <f t="shared" si="19"/>
        <v>0</v>
      </c>
      <c r="H165" s="34">
        <f t="shared" si="20"/>
        <v>0</v>
      </c>
      <c r="I165" s="34">
        <f t="shared" si="21"/>
        <v>0</v>
      </c>
      <c r="J165" s="54">
        <f t="shared" si="22"/>
        <v>0</v>
      </c>
      <c r="K165" s="54">
        <f t="shared" si="26"/>
        <v>2</v>
      </c>
      <c r="L165" s="34">
        <f t="shared" si="27"/>
        <v>4</v>
      </c>
      <c r="M165" s="71">
        <f t="shared" si="23"/>
        <v>2.58761</v>
      </c>
      <c r="O165" s="8">
        <f t="shared" si="24"/>
        <v>0</v>
      </c>
    </row>
    <row r="166" spans="1:15" ht="12.75">
      <c r="A166" s="83">
        <f t="shared" si="25"/>
        <v>159</v>
      </c>
      <c r="G166" s="34">
        <f t="shared" si="19"/>
        <v>0</v>
      </c>
      <c r="H166" s="34">
        <f t="shared" si="20"/>
        <v>0</v>
      </c>
      <c r="I166" s="34">
        <f t="shared" si="21"/>
        <v>0</v>
      </c>
      <c r="J166" s="54">
        <f t="shared" si="22"/>
        <v>0</v>
      </c>
      <c r="K166" s="54">
        <f t="shared" si="26"/>
        <v>2</v>
      </c>
      <c r="L166" s="34">
        <f t="shared" si="27"/>
        <v>4</v>
      </c>
      <c r="M166" s="71">
        <f t="shared" si="23"/>
        <v>2.58761</v>
      </c>
      <c r="O166" s="8">
        <f t="shared" si="24"/>
        <v>0</v>
      </c>
    </row>
    <row r="167" spans="1:15" ht="12.75">
      <c r="A167" s="83">
        <f t="shared" si="25"/>
        <v>160</v>
      </c>
      <c r="G167" s="34">
        <f t="shared" si="19"/>
        <v>0</v>
      </c>
      <c r="H167" s="34">
        <f t="shared" si="20"/>
        <v>0</v>
      </c>
      <c r="I167" s="34">
        <f t="shared" si="21"/>
        <v>0</v>
      </c>
      <c r="J167" s="54">
        <f t="shared" si="22"/>
        <v>0</v>
      </c>
      <c r="K167" s="54">
        <f t="shared" si="26"/>
        <v>2</v>
      </c>
      <c r="L167" s="34">
        <f t="shared" si="27"/>
        <v>4</v>
      </c>
      <c r="M167" s="71">
        <f t="shared" si="23"/>
        <v>2.58761</v>
      </c>
      <c r="O167" s="8">
        <f t="shared" si="24"/>
        <v>0</v>
      </c>
    </row>
    <row r="168" spans="1:15" ht="12.75">
      <c r="A168" s="83">
        <f t="shared" si="25"/>
        <v>161</v>
      </c>
      <c r="G168" s="34">
        <f t="shared" si="19"/>
        <v>0</v>
      </c>
      <c r="H168" s="34">
        <f t="shared" si="20"/>
        <v>0</v>
      </c>
      <c r="I168" s="34">
        <f t="shared" si="21"/>
        <v>0</v>
      </c>
      <c r="J168" s="54">
        <f t="shared" si="22"/>
        <v>0</v>
      </c>
      <c r="K168" s="54">
        <f t="shared" si="26"/>
        <v>2</v>
      </c>
      <c r="L168" s="34">
        <f t="shared" si="27"/>
        <v>4</v>
      </c>
      <c r="M168" s="71">
        <f t="shared" si="23"/>
        <v>2.58761</v>
      </c>
      <c r="O168" s="8">
        <f t="shared" si="24"/>
        <v>0</v>
      </c>
    </row>
    <row r="169" spans="1:15" ht="12.75">
      <c r="A169" s="83">
        <f t="shared" si="25"/>
        <v>162</v>
      </c>
      <c r="G169" s="34">
        <f t="shared" si="19"/>
        <v>0</v>
      </c>
      <c r="H169" s="34">
        <f t="shared" si="20"/>
        <v>0</v>
      </c>
      <c r="I169" s="34">
        <f t="shared" si="21"/>
        <v>0</v>
      </c>
      <c r="J169" s="54">
        <f t="shared" si="22"/>
        <v>0</v>
      </c>
      <c r="K169" s="54">
        <f t="shared" si="26"/>
        <v>2</v>
      </c>
      <c r="L169" s="34">
        <f t="shared" si="27"/>
        <v>4</v>
      </c>
      <c r="M169" s="71">
        <f t="shared" si="23"/>
        <v>2.58761</v>
      </c>
      <c r="O169" s="8">
        <f t="shared" si="24"/>
        <v>0</v>
      </c>
    </row>
    <row r="170" spans="1:15" ht="12.75">
      <c r="A170" s="83">
        <f t="shared" si="25"/>
        <v>163</v>
      </c>
      <c r="G170" s="34">
        <f t="shared" si="19"/>
        <v>0</v>
      </c>
      <c r="H170" s="34">
        <f t="shared" si="20"/>
        <v>0</v>
      </c>
      <c r="I170" s="34">
        <f t="shared" si="21"/>
        <v>0</v>
      </c>
      <c r="J170" s="54">
        <f t="shared" si="22"/>
        <v>0</v>
      </c>
      <c r="K170" s="54">
        <f t="shared" si="26"/>
        <v>2</v>
      </c>
      <c r="L170" s="34">
        <f t="shared" si="27"/>
        <v>4</v>
      </c>
      <c r="M170" s="71">
        <f t="shared" si="23"/>
        <v>2.58761</v>
      </c>
      <c r="O170" s="8">
        <f t="shared" si="24"/>
        <v>0</v>
      </c>
    </row>
    <row r="171" spans="1:15" ht="12.75">
      <c r="A171" s="83">
        <f t="shared" si="25"/>
        <v>164</v>
      </c>
      <c r="G171" s="34">
        <f t="shared" si="19"/>
        <v>0</v>
      </c>
      <c r="H171" s="34">
        <f t="shared" si="20"/>
        <v>0</v>
      </c>
      <c r="I171" s="34">
        <f t="shared" si="21"/>
        <v>0</v>
      </c>
      <c r="J171" s="54">
        <f t="shared" si="22"/>
        <v>0</v>
      </c>
      <c r="K171" s="54">
        <f t="shared" si="26"/>
        <v>2</v>
      </c>
      <c r="L171" s="34">
        <f t="shared" si="27"/>
        <v>4</v>
      </c>
      <c r="M171" s="71">
        <f t="shared" si="23"/>
        <v>2.58761</v>
      </c>
      <c r="O171" s="8">
        <f t="shared" si="24"/>
        <v>0</v>
      </c>
    </row>
    <row r="172" spans="1:15" ht="12.75">
      <c r="A172" s="83">
        <f t="shared" si="25"/>
        <v>165</v>
      </c>
      <c r="G172" s="34">
        <f t="shared" si="19"/>
        <v>0</v>
      </c>
      <c r="H172" s="34">
        <f t="shared" si="20"/>
        <v>0</v>
      </c>
      <c r="I172" s="34">
        <f t="shared" si="21"/>
        <v>0</v>
      </c>
      <c r="J172" s="54">
        <f t="shared" si="22"/>
        <v>0</v>
      </c>
      <c r="K172" s="54">
        <f t="shared" si="26"/>
        <v>2</v>
      </c>
      <c r="L172" s="34">
        <f t="shared" si="27"/>
        <v>4</v>
      </c>
      <c r="M172" s="71">
        <f t="shared" si="23"/>
        <v>2.58761</v>
      </c>
      <c r="O172" s="8">
        <f t="shared" si="24"/>
        <v>0</v>
      </c>
    </row>
    <row r="173" spans="1:15" ht="12.75">
      <c r="A173" s="83">
        <f t="shared" si="25"/>
        <v>166</v>
      </c>
      <c r="G173" s="34">
        <f t="shared" si="19"/>
        <v>0</v>
      </c>
      <c r="H173" s="34">
        <f t="shared" si="20"/>
        <v>0</v>
      </c>
      <c r="I173" s="34">
        <f t="shared" si="21"/>
        <v>0</v>
      </c>
      <c r="J173" s="54">
        <f t="shared" si="22"/>
        <v>0</v>
      </c>
      <c r="K173" s="54">
        <f t="shared" si="26"/>
        <v>2</v>
      </c>
      <c r="L173" s="34">
        <f t="shared" si="27"/>
        <v>4</v>
      </c>
      <c r="M173" s="71">
        <f t="shared" si="23"/>
        <v>2.58761</v>
      </c>
      <c r="O173" s="8">
        <f t="shared" si="24"/>
        <v>0</v>
      </c>
    </row>
    <row r="174" spans="1:15" ht="12.75">
      <c r="A174" s="83">
        <f t="shared" si="25"/>
        <v>167</v>
      </c>
      <c r="G174" s="34">
        <f t="shared" si="19"/>
        <v>0</v>
      </c>
      <c r="H174" s="34">
        <f t="shared" si="20"/>
        <v>0</v>
      </c>
      <c r="I174" s="34">
        <f t="shared" si="21"/>
        <v>0</v>
      </c>
      <c r="J174" s="54">
        <f t="shared" si="22"/>
        <v>0</v>
      </c>
      <c r="K174" s="54">
        <f t="shared" si="26"/>
        <v>2</v>
      </c>
      <c r="L174" s="34">
        <f t="shared" si="27"/>
        <v>4</v>
      </c>
      <c r="M174" s="71">
        <f t="shared" si="23"/>
        <v>2.58761</v>
      </c>
      <c r="O174" s="8">
        <f t="shared" si="24"/>
        <v>0</v>
      </c>
    </row>
    <row r="175" spans="1:15" ht="12.75">
      <c r="A175" s="83">
        <f t="shared" si="25"/>
        <v>168</v>
      </c>
      <c r="G175" s="34">
        <f t="shared" si="19"/>
        <v>0</v>
      </c>
      <c r="H175" s="34">
        <f t="shared" si="20"/>
        <v>0</v>
      </c>
      <c r="I175" s="34">
        <f t="shared" si="21"/>
        <v>0</v>
      </c>
      <c r="J175" s="54">
        <f t="shared" si="22"/>
        <v>0</v>
      </c>
      <c r="K175" s="54">
        <f t="shared" si="26"/>
        <v>2</v>
      </c>
      <c r="L175" s="34">
        <f t="shared" si="27"/>
        <v>4</v>
      </c>
      <c r="M175" s="71">
        <f t="shared" si="23"/>
        <v>2.58761</v>
      </c>
      <c r="O175" s="8">
        <f t="shared" si="24"/>
        <v>0</v>
      </c>
    </row>
    <row r="176" spans="1:15" ht="12.75">
      <c r="A176" s="83">
        <f t="shared" si="25"/>
        <v>169</v>
      </c>
      <c r="G176" s="34">
        <f t="shared" si="19"/>
        <v>0</v>
      </c>
      <c r="H176" s="34">
        <f t="shared" si="20"/>
        <v>0</v>
      </c>
      <c r="I176" s="34">
        <f t="shared" si="21"/>
        <v>0</v>
      </c>
      <c r="J176" s="54">
        <f t="shared" si="22"/>
        <v>0</v>
      </c>
      <c r="K176" s="54">
        <f t="shared" si="26"/>
        <v>2</v>
      </c>
      <c r="L176" s="34">
        <f t="shared" si="27"/>
        <v>4</v>
      </c>
      <c r="M176" s="71">
        <f t="shared" si="23"/>
        <v>2.58761</v>
      </c>
      <c r="O176" s="8">
        <f t="shared" si="24"/>
        <v>0</v>
      </c>
    </row>
    <row r="177" spans="1:15" ht="12.75">
      <c r="A177" s="83">
        <f t="shared" si="25"/>
        <v>170</v>
      </c>
      <c r="G177" s="34">
        <f t="shared" si="19"/>
        <v>0</v>
      </c>
      <c r="H177" s="34">
        <f t="shared" si="20"/>
        <v>0</v>
      </c>
      <c r="I177" s="34">
        <f t="shared" si="21"/>
        <v>0</v>
      </c>
      <c r="J177" s="54">
        <f t="shared" si="22"/>
        <v>0</v>
      </c>
      <c r="K177" s="54">
        <f t="shared" si="26"/>
        <v>2</v>
      </c>
      <c r="L177" s="34">
        <f t="shared" si="27"/>
        <v>4</v>
      </c>
      <c r="M177" s="71">
        <f t="shared" si="23"/>
        <v>2.58761</v>
      </c>
      <c r="O177" s="8">
        <f t="shared" si="24"/>
        <v>0</v>
      </c>
    </row>
    <row r="178" spans="1:15" ht="12.75">
      <c r="A178" s="83">
        <f t="shared" si="25"/>
        <v>171</v>
      </c>
      <c r="G178" s="34">
        <f t="shared" si="19"/>
        <v>0</v>
      </c>
      <c r="H178" s="34">
        <f t="shared" si="20"/>
        <v>0</v>
      </c>
      <c r="I178" s="34">
        <f t="shared" si="21"/>
        <v>0</v>
      </c>
      <c r="J178" s="54">
        <f t="shared" si="22"/>
        <v>0</v>
      </c>
      <c r="K178" s="54">
        <f t="shared" si="26"/>
        <v>2</v>
      </c>
      <c r="L178" s="34">
        <f t="shared" si="27"/>
        <v>4</v>
      </c>
      <c r="M178" s="71">
        <f t="shared" si="23"/>
        <v>2.58761</v>
      </c>
      <c r="O178" s="8">
        <f t="shared" si="24"/>
        <v>0</v>
      </c>
    </row>
    <row r="179" spans="1:15" ht="12.75">
      <c r="A179" s="83">
        <f t="shared" si="25"/>
        <v>172</v>
      </c>
      <c r="G179" s="34">
        <f t="shared" si="19"/>
        <v>0</v>
      </c>
      <c r="H179" s="34">
        <f t="shared" si="20"/>
        <v>0</v>
      </c>
      <c r="I179" s="34">
        <f t="shared" si="21"/>
        <v>0</v>
      </c>
      <c r="J179" s="54">
        <f t="shared" si="22"/>
        <v>0</v>
      </c>
      <c r="K179" s="54">
        <f t="shared" si="26"/>
        <v>2</v>
      </c>
      <c r="L179" s="34">
        <f t="shared" si="27"/>
        <v>4</v>
      </c>
      <c r="M179" s="71">
        <f t="shared" si="23"/>
        <v>2.58761</v>
      </c>
      <c r="O179" s="8">
        <f t="shared" si="24"/>
        <v>0</v>
      </c>
    </row>
    <row r="180" spans="1:15" ht="12.75">
      <c r="A180" s="83">
        <f t="shared" si="25"/>
        <v>173</v>
      </c>
      <c r="G180" s="34">
        <f t="shared" si="19"/>
        <v>0</v>
      </c>
      <c r="H180" s="34">
        <f t="shared" si="20"/>
        <v>0</v>
      </c>
      <c r="I180" s="34">
        <f t="shared" si="21"/>
        <v>0</v>
      </c>
      <c r="J180" s="54">
        <f t="shared" si="22"/>
        <v>0</v>
      </c>
      <c r="K180" s="54">
        <f t="shared" si="26"/>
        <v>2</v>
      </c>
      <c r="L180" s="34">
        <f t="shared" si="27"/>
        <v>4</v>
      </c>
      <c r="M180" s="71">
        <f t="shared" si="23"/>
        <v>2.58761</v>
      </c>
      <c r="O180" s="8">
        <f t="shared" si="24"/>
        <v>0</v>
      </c>
    </row>
    <row r="181" spans="1:15" ht="12.75">
      <c r="A181" s="83">
        <f t="shared" si="25"/>
        <v>174</v>
      </c>
      <c r="G181" s="34">
        <f t="shared" si="19"/>
        <v>0</v>
      </c>
      <c r="H181" s="34">
        <f t="shared" si="20"/>
        <v>0</v>
      </c>
      <c r="I181" s="34">
        <f t="shared" si="21"/>
        <v>0</v>
      </c>
      <c r="J181" s="54">
        <f t="shared" si="22"/>
        <v>0</v>
      </c>
      <c r="K181" s="54">
        <f t="shared" si="26"/>
        <v>2</v>
      </c>
      <c r="L181" s="34">
        <f t="shared" si="27"/>
        <v>4</v>
      </c>
      <c r="M181" s="71">
        <f t="shared" si="23"/>
        <v>2.58761</v>
      </c>
      <c r="O181" s="8">
        <f t="shared" si="24"/>
        <v>0</v>
      </c>
    </row>
    <row r="182" spans="1:15" ht="12.75">
      <c r="A182" s="83">
        <f t="shared" si="25"/>
        <v>175</v>
      </c>
      <c r="G182" s="34">
        <f t="shared" si="19"/>
        <v>0</v>
      </c>
      <c r="H182" s="34">
        <f t="shared" si="20"/>
        <v>0</v>
      </c>
      <c r="I182" s="34">
        <f t="shared" si="21"/>
        <v>0</v>
      </c>
      <c r="J182" s="54">
        <f t="shared" si="22"/>
        <v>0</v>
      </c>
      <c r="K182" s="54">
        <f t="shared" si="26"/>
        <v>2</v>
      </c>
      <c r="L182" s="34">
        <f t="shared" si="27"/>
        <v>4</v>
      </c>
      <c r="M182" s="71">
        <f t="shared" si="23"/>
        <v>2.58761</v>
      </c>
      <c r="O182" s="8">
        <f t="shared" si="24"/>
        <v>0</v>
      </c>
    </row>
    <row r="183" spans="1:15" ht="12.75">
      <c r="A183" s="83">
        <f t="shared" si="25"/>
        <v>176</v>
      </c>
      <c r="G183" s="34">
        <f t="shared" si="19"/>
        <v>0</v>
      </c>
      <c r="H183" s="34">
        <f t="shared" si="20"/>
        <v>0</v>
      </c>
      <c r="I183" s="34">
        <f t="shared" si="21"/>
        <v>0</v>
      </c>
      <c r="J183" s="54">
        <f t="shared" si="22"/>
        <v>0</v>
      </c>
      <c r="K183" s="54">
        <f t="shared" si="26"/>
        <v>2</v>
      </c>
      <c r="L183" s="34">
        <f t="shared" si="27"/>
        <v>4</v>
      </c>
      <c r="M183" s="71">
        <f t="shared" si="23"/>
        <v>2.58761</v>
      </c>
      <c r="O183" s="8">
        <f t="shared" si="24"/>
        <v>0</v>
      </c>
    </row>
    <row r="184" spans="1:15" ht="12.75">
      <c r="A184" s="83">
        <f t="shared" si="25"/>
        <v>177</v>
      </c>
      <c r="G184" s="34">
        <f t="shared" si="19"/>
        <v>0</v>
      </c>
      <c r="H184" s="34">
        <f t="shared" si="20"/>
        <v>0</v>
      </c>
      <c r="I184" s="34">
        <f t="shared" si="21"/>
        <v>0</v>
      </c>
      <c r="J184" s="54">
        <f t="shared" si="22"/>
        <v>0</v>
      </c>
      <c r="K184" s="54">
        <f t="shared" si="26"/>
        <v>2</v>
      </c>
      <c r="L184" s="34">
        <f t="shared" si="27"/>
        <v>4</v>
      </c>
      <c r="M184" s="71">
        <f t="shared" si="23"/>
        <v>2.58761</v>
      </c>
      <c r="O184" s="8">
        <f t="shared" si="24"/>
        <v>0</v>
      </c>
    </row>
    <row r="185" spans="1:15" ht="12.75">
      <c r="A185" s="83">
        <f t="shared" si="25"/>
        <v>178</v>
      </c>
      <c r="G185" s="34">
        <f t="shared" si="19"/>
        <v>0</v>
      </c>
      <c r="H185" s="34">
        <f t="shared" si="20"/>
        <v>0</v>
      </c>
      <c r="I185" s="34">
        <f t="shared" si="21"/>
        <v>0</v>
      </c>
      <c r="J185" s="54">
        <f t="shared" si="22"/>
        <v>0</v>
      </c>
      <c r="K185" s="54">
        <f t="shared" si="26"/>
        <v>2</v>
      </c>
      <c r="L185" s="34">
        <f t="shared" si="27"/>
        <v>4</v>
      </c>
      <c r="M185" s="71">
        <f t="shared" si="23"/>
        <v>2.58761</v>
      </c>
      <c r="O185" s="8">
        <f t="shared" si="24"/>
        <v>0</v>
      </c>
    </row>
    <row r="186" spans="1:15" ht="12.75">
      <c r="A186" s="83">
        <f t="shared" si="25"/>
        <v>179</v>
      </c>
      <c r="G186" s="34">
        <f t="shared" si="19"/>
        <v>0</v>
      </c>
      <c r="H186" s="34">
        <f t="shared" si="20"/>
        <v>0</v>
      </c>
      <c r="I186" s="34">
        <f t="shared" si="21"/>
        <v>0</v>
      </c>
      <c r="J186" s="54">
        <f t="shared" si="22"/>
        <v>0</v>
      </c>
      <c r="K186" s="54">
        <f t="shared" si="26"/>
        <v>2</v>
      </c>
      <c r="L186" s="34">
        <f t="shared" si="27"/>
        <v>4</v>
      </c>
      <c r="M186" s="71">
        <f t="shared" si="23"/>
        <v>2.58761</v>
      </c>
      <c r="O186" s="8">
        <f t="shared" si="24"/>
        <v>0</v>
      </c>
    </row>
    <row r="187" spans="1:15" ht="12.75">
      <c r="A187" s="83">
        <f t="shared" si="25"/>
        <v>180</v>
      </c>
      <c r="G187" s="34">
        <f t="shared" si="19"/>
        <v>0</v>
      </c>
      <c r="H187" s="34">
        <f t="shared" si="20"/>
        <v>0</v>
      </c>
      <c r="I187" s="34">
        <f t="shared" si="21"/>
        <v>0</v>
      </c>
      <c r="J187" s="54">
        <f t="shared" si="22"/>
        <v>0</v>
      </c>
      <c r="K187" s="54">
        <f t="shared" si="26"/>
        <v>2</v>
      </c>
      <c r="L187" s="34">
        <f t="shared" si="27"/>
        <v>4</v>
      </c>
      <c r="M187" s="71">
        <f t="shared" si="23"/>
        <v>2.58761</v>
      </c>
      <c r="O187" s="8">
        <f t="shared" si="24"/>
        <v>0</v>
      </c>
    </row>
    <row r="188" spans="1:15" ht="12.75">
      <c r="A188" s="83">
        <f t="shared" si="25"/>
        <v>181</v>
      </c>
      <c r="G188" s="34">
        <f t="shared" si="19"/>
        <v>0</v>
      </c>
      <c r="H188" s="34">
        <f t="shared" si="20"/>
        <v>0</v>
      </c>
      <c r="I188" s="34">
        <f t="shared" si="21"/>
        <v>0</v>
      </c>
      <c r="J188" s="54">
        <f t="shared" si="22"/>
        <v>0</v>
      </c>
      <c r="K188" s="54">
        <f t="shared" si="26"/>
        <v>2</v>
      </c>
      <c r="L188" s="34">
        <f t="shared" si="27"/>
        <v>4</v>
      </c>
      <c r="M188" s="71">
        <f t="shared" si="23"/>
        <v>2.58761</v>
      </c>
      <c r="O188" s="8">
        <f t="shared" si="24"/>
        <v>0</v>
      </c>
    </row>
    <row r="189" spans="1:15" ht="12.75">
      <c r="A189" s="83">
        <f t="shared" si="25"/>
        <v>182</v>
      </c>
      <c r="G189" s="34">
        <f t="shared" si="19"/>
        <v>0</v>
      </c>
      <c r="H189" s="34">
        <f t="shared" si="20"/>
        <v>0</v>
      </c>
      <c r="I189" s="34">
        <f t="shared" si="21"/>
        <v>0</v>
      </c>
      <c r="J189" s="54">
        <f t="shared" si="22"/>
        <v>0</v>
      </c>
      <c r="K189" s="54">
        <f t="shared" si="26"/>
        <v>2</v>
      </c>
      <c r="L189" s="34">
        <f t="shared" si="27"/>
        <v>4</v>
      </c>
      <c r="M189" s="71">
        <f t="shared" si="23"/>
        <v>2.58761</v>
      </c>
      <c r="O189" s="8">
        <f t="shared" si="24"/>
        <v>0</v>
      </c>
    </row>
    <row r="190" spans="1:15" ht="12.75">
      <c r="A190" s="83">
        <f t="shared" si="25"/>
        <v>183</v>
      </c>
      <c r="G190" s="34">
        <f t="shared" si="19"/>
        <v>0</v>
      </c>
      <c r="H190" s="34">
        <f t="shared" si="20"/>
        <v>0</v>
      </c>
      <c r="I190" s="34">
        <f t="shared" si="21"/>
        <v>0</v>
      </c>
      <c r="J190" s="54">
        <f t="shared" si="22"/>
        <v>0</v>
      </c>
      <c r="K190" s="54">
        <f t="shared" si="26"/>
        <v>2</v>
      </c>
      <c r="L190" s="34">
        <f t="shared" si="27"/>
        <v>4</v>
      </c>
      <c r="M190" s="71">
        <f t="shared" si="23"/>
        <v>2.58761</v>
      </c>
      <c r="O190" s="8">
        <f t="shared" si="24"/>
        <v>0</v>
      </c>
    </row>
    <row r="191" spans="1:15" ht="12.75">
      <c r="A191" s="83">
        <f t="shared" si="25"/>
        <v>184</v>
      </c>
      <c r="G191" s="34">
        <f t="shared" si="19"/>
        <v>0</v>
      </c>
      <c r="H191" s="34">
        <f t="shared" si="20"/>
        <v>0</v>
      </c>
      <c r="I191" s="34">
        <f t="shared" si="21"/>
        <v>0</v>
      </c>
      <c r="J191" s="54">
        <f t="shared" si="22"/>
        <v>0</v>
      </c>
      <c r="K191" s="54">
        <f t="shared" si="26"/>
        <v>2</v>
      </c>
      <c r="L191" s="34">
        <f t="shared" si="27"/>
        <v>4</v>
      </c>
      <c r="M191" s="71">
        <f t="shared" si="23"/>
        <v>2.58761</v>
      </c>
      <c r="O191" s="8">
        <f t="shared" si="24"/>
        <v>0</v>
      </c>
    </row>
    <row r="192" spans="1:15" ht="12.75">
      <c r="A192" s="83">
        <f t="shared" si="25"/>
        <v>185</v>
      </c>
      <c r="G192" s="34">
        <f t="shared" si="19"/>
        <v>0</v>
      </c>
      <c r="H192" s="34">
        <f t="shared" si="20"/>
        <v>0</v>
      </c>
      <c r="I192" s="34">
        <f t="shared" si="21"/>
        <v>0</v>
      </c>
      <c r="J192" s="54">
        <f t="shared" si="22"/>
        <v>0</v>
      </c>
      <c r="K192" s="54">
        <f t="shared" si="26"/>
        <v>2</v>
      </c>
      <c r="L192" s="34">
        <f t="shared" si="27"/>
        <v>4</v>
      </c>
      <c r="M192" s="71">
        <f t="shared" si="23"/>
        <v>2.58761</v>
      </c>
      <c r="O192" s="8">
        <f t="shared" si="24"/>
        <v>0</v>
      </c>
    </row>
    <row r="193" spans="1:15" ht="12.75">
      <c r="A193" s="83">
        <f t="shared" si="25"/>
        <v>186</v>
      </c>
      <c r="G193" s="34">
        <f t="shared" si="19"/>
        <v>0</v>
      </c>
      <c r="H193" s="34">
        <f t="shared" si="20"/>
        <v>0</v>
      </c>
      <c r="I193" s="34">
        <f t="shared" si="21"/>
        <v>0</v>
      </c>
      <c r="J193" s="54">
        <f t="shared" si="22"/>
        <v>0</v>
      </c>
      <c r="K193" s="54">
        <f t="shared" si="26"/>
        <v>2</v>
      </c>
      <c r="L193" s="34">
        <f t="shared" si="27"/>
        <v>4</v>
      </c>
      <c r="M193" s="71">
        <f t="shared" si="23"/>
        <v>2.58761</v>
      </c>
      <c r="O193" s="8">
        <f t="shared" si="24"/>
        <v>0</v>
      </c>
    </row>
    <row r="194" spans="1:15" ht="12.75">
      <c r="A194" s="83">
        <f t="shared" si="25"/>
        <v>187</v>
      </c>
      <c r="G194" s="34">
        <f t="shared" si="19"/>
        <v>0</v>
      </c>
      <c r="H194" s="34">
        <f t="shared" si="20"/>
        <v>0</v>
      </c>
      <c r="I194" s="34">
        <f t="shared" si="21"/>
        <v>0</v>
      </c>
      <c r="J194" s="54">
        <f t="shared" si="22"/>
        <v>0</v>
      </c>
      <c r="K194" s="54">
        <f t="shared" si="26"/>
        <v>2</v>
      </c>
      <c r="L194" s="34">
        <f t="shared" si="27"/>
        <v>4</v>
      </c>
      <c r="M194" s="71">
        <f t="shared" si="23"/>
        <v>2.58761</v>
      </c>
      <c r="O194" s="8">
        <f t="shared" si="24"/>
        <v>0</v>
      </c>
    </row>
    <row r="195" spans="1:15" ht="12.75">
      <c r="A195" s="83">
        <f t="shared" si="25"/>
        <v>188</v>
      </c>
      <c r="G195" s="34">
        <f t="shared" si="19"/>
        <v>0</v>
      </c>
      <c r="H195" s="34">
        <f t="shared" si="20"/>
        <v>0</v>
      </c>
      <c r="I195" s="34">
        <f t="shared" si="21"/>
        <v>0</v>
      </c>
      <c r="J195" s="54">
        <f t="shared" si="22"/>
        <v>0</v>
      </c>
      <c r="K195" s="54">
        <f t="shared" si="26"/>
        <v>2</v>
      </c>
      <c r="L195" s="34">
        <f t="shared" si="27"/>
        <v>4</v>
      </c>
      <c r="M195" s="71">
        <f t="shared" si="23"/>
        <v>2.58761</v>
      </c>
      <c r="O195" s="8">
        <f t="shared" si="24"/>
        <v>0</v>
      </c>
    </row>
    <row r="196" spans="1:15" ht="12.75">
      <c r="A196" s="83">
        <f t="shared" si="25"/>
        <v>189</v>
      </c>
      <c r="G196" s="34">
        <f t="shared" si="19"/>
        <v>0</v>
      </c>
      <c r="H196" s="34">
        <f t="shared" si="20"/>
        <v>0</v>
      </c>
      <c r="I196" s="34">
        <f t="shared" si="21"/>
        <v>0</v>
      </c>
      <c r="J196" s="54">
        <f t="shared" si="22"/>
        <v>0</v>
      </c>
      <c r="K196" s="54">
        <f t="shared" si="26"/>
        <v>2</v>
      </c>
      <c r="L196" s="34">
        <f t="shared" si="27"/>
        <v>4</v>
      </c>
      <c r="M196" s="71">
        <f t="shared" si="23"/>
        <v>2.58761</v>
      </c>
      <c r="O196" s="8">
        <f t="shared" si="24"/>
        <v>0</v>
      </c>
    </row>
    <row r="197" spans="1:15" ht="12.75">
      <c r="A197" s="83">
        <f t="shared" si="25"/>
        <v>190</v>
      </c>
      <c r="G197" s="34">
        <f t="shared" si="19"/>
        <v>0</v>
      </c>
      <c r="H197" s="34">
        <f t="shared" si="20"/>
        <v>0</v>
      </c>
      <c r="I197" s="34">
        <f t="shared" si="21"/>
        <v>0</v>
      </c>
      <c r="J197" s="54">
        <f t="shared" si="22"/>
        <v>0</v>
      </c>
      <c r="K197" s="54">
        <f t="shared" si="26"/>
        <v>2</v>
      </c>
      <c r="L197" s="34">
        <f t="shared" si="27"/>
        <v>4</v>
      </c>
      <c r="M197" s="71">
        <f t="shared" si="23"/>
        <v>2.58761</v>
      </c>
      <c r="O197" s="8">
        <f t="shared" si="24"/>
        <v>0</v>
      </c>
    </row>
    <row r="198" spans="1:15" ht="12.75">
      <c r="A198" s="83">
        <f t="shared" si="25"/>
        <v>191</v>
      </c>
      <c r="G198" s="34">
        <f t="shared" si="19"/>
        <v>0</v>
      </c>
      <c r="H198" s="34">
        <f t="shared" si="20"/>
        <v>0</v>
      </c>
      <c r="I198" s="34">
        <f t="shared" si="21"/>
        <v>0</v>
      </c>
      <c r="J198" s="54">
        <f t="shared" si="22"/>
        <v>0</v>
      </c>
      <c r="K198" s="54">
        <f t="shared" si="26"/>
        <v>2</v>
      </c>
      <c r="L198" s="34">
        <f t="shared" si="27"/>
        <v>4</v>
      </c>
      <c r="M198" s="71">
        <f t="shared" si="23"/>
        <v>2.58761</v>
      </c>
      <c r="O198" s="8">
        <f t="shared" si="24"/>
        <v>0</v>
      </c>
    </row>
    <row r="199" spans="1:15" ht="12.75">
      <c r="A199" s="83">
        <f t="shared" si="25"/>
        <v>192</v>
      </c>
      <c r="G199" s="34">
        <f t="shared" si="19"/>
        <v>0</v>
      </c>
      <c r="H199" s="34">
        <f t="shared" si="20"/>
        <v>0</v>
      </c>
      <c r="I199" s="34">
        <f t="shared" si="21"/>
        <v>0</v>
      </c>
      <c r="J199" s="54">
        <f t="shared" si="22"/>
        <v>0</v>
      </c>
      <c r="K199" s="54">
        <f t="shared" si="26"/>
        <v>2</v>
      </c>
      <c r="L199" s="34">
        <f t="shared" si="27"/>
        <v>4</v>
      </c>
      <c r="M199" s="71">
        <f t="shared" si="23"/>
        <v>2.58761</v>
      </c>
      <c r="O199" s="8">
        <f t="shared" si="24"/>
        <v>0</v>
      </c>
    </row>
    <row r="200" spans="1:15" ht="12.75">
      <c r="A200" s="83">
        <f t="shared" si="25"/>
        <v>193</v>
      </c>
      <c r="G200" s="34">
        <f t="shared" si="19"/>
        <v>0</v>
      </c>
      <c r="H200" s="34">
        <f t="shared" si="20"/>
        <v>0</v>
      </c>
      <c r="I200" s="34">
        <f t="shared" si="21"/>
        <v>0</v>
      </c>
      <c r="J200" s="54">
        <f t="shared" si="22"/>
        <v>0</v>
      </c>
      <c r="K200" s="54">
        <f t="shared" si="26"/>
        <v>2</v>
      </c>
      <c r="L200" s="34">
        <f t="shared" si="27"/>
        <v>4</v>
      </c>
      <c r="M200" s="71">
        <f t="shared" si="23"/>
        <v>2.58761</v>
      </c>
      <c r="O200" s="8">
        <f t="shared" si="24"/>
        <v>0</v>
      </c>
    </row>
    <row r="201" spans="1:15" ht="12.75">
      <c r="A201" s="83">
        <f t="shared" si="25"/>
        <v>194</v>
      </c>
      <c r="G201" s="34">
        <f aca="true" t="shared" si="28" ref="G201:G264">INT(B201/S$17)*S$16+MOD(B201,S$19)*S$18</f>
        <v>0</v>
      </c>
      <c r="H201" s="34">
        <f aca="true" t="shared" si="29" ref="H201:H264">INT(C201/T$17)*T$16+MOD(C201,T$19)*T$18</f>
        <v>0</v>
      </c>
      <c r="I201" s="34">
        <f aca="true" t="shared" si="30" ref="I201:I264">INT(D201/U$17)*U$16+MOD(D201,U$19)*U$18</f>
        <v>0</v>
      </c>
      <c r="J201" s="54">
        <f aca="true" t="shared" si="31" ref="J201:J264">SUM(G201:I201)</f>
        <v>0</v>
      </c>
      <c r="K201" s="54">
        <f t="shared" si="26"/>
        <v>2</v>
      </c>
      <c r="L201" s="34">
        <f t="shared" si="27"/>
        <v>4</v>
      </c>
      <c r="M201" s="71">
        <f aca="true" t="shared" si="32" ref="M201:M264">IF(ISBLANK(E201),M200,O201)</f>
        <v>2.58761</v>
      </c>
      <c r="O201" s="8">
        <f aca="true" t="shared" si="33" ref="O201:O264">(E201-$E$8)*$R$2</f>
        <v>0</v>
      </c>
    </row>
    <row r="202" spans="1:15" ht="12.75">
      <c r="A202" s="83">
        <f aca="true" t="shared" si="34" ref="A202:A265">A201+1</f>
        <v>195</v>
      </c>
      <c r="G202" s="34">
        <f t="shared" si="28"/>
        <v>0</v>
      </c>
      <c r="H202" s="34">
        <f t="shared" si="29"/>
        <v>0</v>
      </c>
      <c r="I202" s="34">
        <f t="shared" si="30"/>
        <v>0</v>
      </c>
      <c r="J202" s="54">
        <f t="shared" si="31"/>
        <v>0</v>
      </c>
      <c r="K202" s="54">
        <f aca="true" t="shared" si="35" ref="K202:K265">IF(ISNUMBER(E202),J202-$J$8,MAX($J$8:$J$2000)-$J$8)</f>
        <v>2</v>
      </c>
      <c r="L202" s="34">
        <f aca="true" t="shared" si="36" ref="L202:L265">K202/(K202-$K$4)</f>
        <v>4</v>
      </c>
      <c r="M202" s="71">
        <f t="shared" si="32"/>
        <v>2.58761</v>
      </c>
      <c r="O202" s="8">
        <f t="shared" si="33"/>
        <v>0</v>
      </c>
    </row>
    <row r="203" spans="1:15" ht="12.75">
      <c r="A203" s="83">
        <f t="shared" si="34"/>
        <v>196</v>
      </c>
      <c r="G203" s="34">
        <f t="shared" si="28"/>
        <v>0</v>
      </c>
      <c r="H203" s="34">
        <f t="shared" si="29"/>
        <v>0</v>
      </c>
      <c r="I203" s="34">
        <f t="shared" si="30"/>
        <v>0</v>
      </c>
      <c r="J203" s="54">
        <f t="shared" si="31"/>
        <v>0</v>
      </c>
      <c r="K203" s="54">
        <f t="shared" si="35"/>
        <v>2</v>
      </c>
      <c r="L203" s="34">
        <f t="shared" si="36"/>
        <v>4</v>
      </c>
      <c r="M203" s="71">
        <f t="shared" si="32"/>
        <v>2.58761</v>
      </c>
      <c r="O203" s="8">
        <f t="shared" si="33"/>
        <v>0</v>
      </c>
    </row>
    <row r="204" spans="1:15" ht="12.75">
      <c r="A204" s="83">
        <f t="shared" si="34"/>
        <v>197</v>
      </c>
      <c r="G204" s="34">
        <f t="shared" si="28"/>
        <v>0</v>
      </c>
      <c r="H204" s="34">
        <f t="shared" si="29"/>
        <v>0</v>
      </c>
      <c r="I204" s="34">
        <f t="shared" si="30"/>
        <v>0</v>
      </c>
      <c r="J204" s="54">
        <f t="shared" si="31"/>
        <v>0</v>
      </c>
      <c r="K204" s="54">
        <f t="shared" si="35"/>
        <v>2</v>
      </c>
      <c r="L204" s="34">
        <f t="shared" si="36"/>
        <v>4</v>
      </c>
      <c r="M204" s="71">
        <f t="shared" si="32"/>
        <v>2.58761</v>
      </c>
      <c r="O204" s="8">
        <f t="shared" si="33"/>
        <v>0</v>
      </c>
    </row>
    <row r="205" spans="1:15" ht="12.75">
      <c r="A205" s="83">
        <f t="shared" si="34"/>
        <v>198</v>
      </c>
      <c r="G205" s="34">
        <f t="shared" si="28"/>
        <v>0</v>
      </c>
      <c r="H205" s="34">
        <f t="shared" si="29"/>
        <v>0</v>
      </c>
      <c r="I205" s="34">
        <f t="shared" si="30"/>
        <v>0</v>
      </c>
      <c r="J205" s="54">
        <f t="shared" si="31"/>
        <v>0</v>
      </c>
      <c r="K205" s="54">
        <f t="shared" si="35"/>
        <v>2</v>
      </c>
      <c r="L205" s="34">
        <f t="shared" si="36"/>
        <v>4</v>
      </c>
      <c r="M205" s="71">
        <f t="shared" si="32"/>
        <v>2.58761</v>
      </c>
      <c r="O205" s="8">
        <f t="shared" si="33"/>
        <v>0</v>
      </c>
    </row>
    <row r="206" spans="1:15" ht="12.75">
      <c r="A206" s="83">
        <f t="shared" si="34"/>
        <v>199</v>
      </c>
      <c r="G206" s="34">
        <f t="shared" si="28"/>
        <v>0</v>
      </c>
      <c r="H206" s="34">
        <f t="shared" si="29"/>
        <v>0</v>
      </c>
      <c r="I206" s="34">
        <f t="shared" si="30"/>
        <v>0</v>
      </c>
      <c r="J206" s="54">
        <f t="shared" si="31"/>
        <v>0</v>
      </c>
      <c r="K206" s="54">
        <f t="shared" si="35"/>
        <v>2</v>
      </c>
      <c r="L206" s="34">
        <f t="shared" si="36"/>
        <v>4</v>
      </c>
      <c r="M206" s="71">
        <f t="shared" si="32"/>
        <v>2.58761</v>
      </c>
      <c r="O206" s="8">
        <f t="shared" si="33"/>
        <v>0</v>
      </c>
    </row>
    <row r="207" spans="1:15" ht="12.75">
      <c r="A207" s="83">
        <f t="shared" si="34"/>
        <v>200</v>
      </c>
      <c r="G207" s="34">
        <f t="shared" si="28"/>
        <v>0</v>
      </c>
      <c r="H207" s="34">
        <f t="shared" si="29"/>
        <v>0</v>
      </c>
      <c r="I207" s="34">
        <f t="shared" si="30"/>
        <v>0</v>
      </c>
      <c r="J207" s="54">
        <f t="shared" si="31"/>
        <v>0</v>
      </c>
      <c r="K207" s="54">
        <f t="shared" si="35"/>
        <v>2</v>
      </c>
      <c r="L207" s="34">
        <f t="shared" si="36"/>
        <v>4</v>
      </c>
      <c r="M207" s="71">
        <f t="shared" si="32"/>
        <v>2.58761</v>
      </c>
      <c r="O207" s="8">
        <f t="shared" si="33"/>
        <v>0</v>
      </c>
    </row>
    <row r="208" spans="1:15" ht="12.75">
      <c r="A208" s="83">
        <f t="shared" si="34"/>
        <v>201</v>
      </c>
      <c r="G208" s="34">
        <f t="shared" si="28"/>
        <v>0</v>
      </c>
      <c r="H208" s="34">
        <f t="shared" si="29"/>
        <v>0</v>
      </c>
      <c r="I208" s="34">
        <f t="shared" si="30"/>
        <v>0</v>
      </c>
      <c r="J208" s="54">
        <f t="shared" si="31"/>
        <v>0</v>
      </c>
      <c r="K208" s="54">
        <f t="shared" si="35"/>
        <v>2</v>
      </c>
      <c r="L208" s="34">
        <f t="shared" si="36"/>
        <v>4</v>
      </c>
      <c r="M208" s="71">
        <f t="shared" si="32"/>
        <v>2.58761</v>
      </c>
      <c r="O208" s="8">
        <f t="shared" si="33"/>
        <v>0</v>
      </c>
    </row>
    <row r="209" spans="1:15" ht="12.75">
      <c r="A209" s="83">
        <f t="shared" si="34"/>
        <v>202</v>
      </c>
      <c r="G209" s="34">
        <f t="shared" si="28"/>
        <v>0</v>
      </c>
      <c r="H209" s="34">
        <f t="shared" si="29"/>
        <v>0</v>
      </c>
      <c r="I209" s="34">
        <f t="shared" si="30"/>
        <v>0</v>
      </c>
      <c r="J209" s="54">
        <f t="shared" si="31"/>
        <v>0</v>
      </c>
      <c r="K209" s="54">
        <f t="shared" si="35"/>
        <v>2</v>
      </c>
      <c r="L209" s="34">
        <f t="shared" si="36"/>
        <v>4</v>
      </c>
      <c r="M209" s="71">
        <f t="shared" si="32"/>
        <v>2.58761</v>
      </c>
      <c r="O209" s="8">
        <f t="shared" si="33"/>
        <v>0</v>
      </c>
    </row>
    <row r="210" spans="1:15" ht="12.75">
      <c r="A210" s="83">
        <f t="shared" si="34"/>
        <v>203</v>
      </c>
      <c r="G210" s="34">
        <f t="shared" si="28"/>
        <v>0</v>
      </c>
      <c r="H210" s="34">
        <f t="shared" si="29"/>
        <v>0</v>
      </c>
      <c r="I210" s="34">
        <f t="shared" si="30"/>
        <v>0</v>
      </c>
      <c r="J210" s="54">
        <f t="shared" si="31"/>
        <v>0</v>
      </c>
      <c r="K210" s="54">
        <f t="shared" si="35"/>
        <v>2</v>
      </c>
      <c r="L210" s="34">
        <f t="shared" si="36"/>
        <v>4</v>
      </c>
      <c r="M210" s="71">
        <f t="shared" si="32"/>
        <v>2.58761</v>
      </c>
      <c r="O210" s="8">
        <f t="shared" si="33"/>
        <v>0</v>
      </c>
    </row>
    <row r="211" spans="1:15" ht="12.75">
      <c r="A211" s="83">
        <f t="shared" si="34"/>
        <v>204</v>
      </c>
      <c r="G211" s="34">
        <f t="shared" si="28"/>
        <v>0</v>
      </c>
      <c r="H211" s="34">
        <f t="shared" si="29"/>
        <v>0</v>
      </c>
      <c r="I211" s="34">
        <f t="shared" si="30"/>
        <v>0</v>
      </c>
      <c r="J211" s="54">
        <f t="shared" si="31"/>
        <v>0</v>
      </c>
      <c r="K211" s="54">
        <f t="shared" si="35"/>
        <v>2</v>
      </c>
      <c r="L211" s="34">
        <f t="shared" si="36"/>
        <v>4</v>
      </c>
      <c r="M211" s="71">
        <f t="shared" si="32"/>
        <v>2.58761</v>
      </c>
      <c r="O211" s="8">
        <f t="shared" si="33"/>
        <v>0</v>
      </c>
    </row>
    <row r="212" spans="1:15" ht="12.75">
      <c r="A212" s="83">
        <f t="shared" si="34"/>
        <v>205</v>
      </c>
      <c r="G212" s="34">
        <f t="shared" si="28"/>
        <v>0</v>
      </c>
      <c r="H212" s="34">
        <f t="shared" si="29"/>
        <v>0</v>
      </c>
      <c r="I212" s="34">
        <f t="shared" si="30"/>
        <v>0</v>
      </c>
      <c r="J212" s="54">
        <f t="shared" si="31"/>
        <v>0</v>
      </c>
      <c r="K212" s="54">
        <f t="shared" si="35"/>
        <v>2</v>
      </c>
      <c r="L212" s="34">
        <f t="shared" si="36"/>
        <v>4</v>
      </c>
      <c r="M212" s="71">
        <f t="shared" si="32"/>
        <v>2.58761</v>
      </c>
      <c r="O212" s="8">
        <f t="shared" si="33"/>
        <v>0</v>
      </c>
    </row>
    <row r="213" spans="1:15" ht="12.75">
      <c r="A213" s="83">
        <f t="shared" si="34"/>
        <v>206</v>
      </c>
      <c r="G213" s="34">
        <f t="shared" si="28"/>
        <v>0</v>
      </c>
      <c r="H213" s="34">
        <f t="shared" si="29"/>
        <v>0</v>
      </c>
      <c r="I213" s="34">
        <f t="shared" si="30"/>
        <v>0</v>
      </c>
      <c r="J213" s="54">
        <f t="shared" si="31"/>
        <v>0</v>
      </c>
      <c r="K213" s="54">
        <f t="shared" si="35"/>
        <v>2</v>
      </c>
      <c r="L213" s="34">
        <f t="shared" si="36"/>
        <v>4</v>
      </c>
      <c r="M213" s="71">
        <f t="shared" si="32"/>
        <v>2.58761</v>
      </c>
      <c r="O213" s="8">
        <f t="shared" si="33"/>
        <v>0</v>
      </c>
    </row>
    <row r="214" spans="1:15" ht="12.75">
      <c r="A214" s="83">
        <f t="shared" si="34"/>
        <v>207</v>
      </c>
      <c r="G214" s="34">
        <f t="shared" si="28"/>
        <v>0</v>
      </c>
      <c r="H214" s="34">
        <f t="shared" si="29"/>
        <v>0</v>
      </c>
      <c r="I214" s="34">
        <f t="shared" si="30"/>
        <v>0</v>
      </c>
      <c r="J214" s="54">
        <f t="shared" si="31"/>
        <v>0</v>
      </c>
      <c r="K214" s="54">
        <f t="shared" si="35"/>
        <v>2</v>
      </c>
      <c r="L214" s="34">
        <f t="shared" si="36"/>
        <v>4</v>
      </c>
      <c r="M214" s="71">
        <f t="shared" si="32"/>
        <v>2.58761</v>
      </c>
      <c r="O214" s="8">
        <f t="shared" si="33"/>
        <v>0</v>
      </c>
    </row>
    <row r="215" spans="1:15" ht="12.75">
      <c r="A215" s="83">
        <f t="shared" si="34"/>
        <v>208</v>
      </c>
      <c r="G215" s="34">
        <f t="shared" si="28"/>
        <v>0</v>
      </c>
      <c r="H215" s="34">
        <f t="shared" si="29"/>
        <v>0</v>
      </c>
      <c r="I215" s="34">
        <f t="shared" si="30"/>
        <v>0</v>
      </c>
      <c r="J215" s="54">
        <f t="shared" si="31"/>
        <v>0</v>
      </c>
      <c r="K215" s="54">
        <f t="shared" si="35"/>
        <v>2</v>
      </c>
      <c r="L215" s="34">
        <f t="shared" si="36"/>
        <v>4</v>
      </c>
      <c r="M215" s="71">
        <f t="shared" si="32"/>
        <v>2.58761</v>
      </c>
      <c r="O215" s="8">
        <f t="shared" si="33"/>
        <v>0</v>
      </c>
    </row>
    <row r="216" spans="1:15" ht="12.75">
      <c r="A216" s="83">
        <f t="shared" si="34"/>
        <v>209</v>
      </c>
      <c r="G216" s="34">
        <f t="shared" si="28"/>
        <v>0</v>
      </c>
      <c r="H216" s="34">
        <f t="shared" si="29"/>
        <v>0</v>
      </c>
      <c r="I216" s="34">
        <f t="shared" si="30"/>
        <v>0</v>
      </c>
      <c r="J216" s="54">
        <f t="shared" si="31"/>
        <v>0</v>
      </c>
      <c r="K216" s="54">
        <f t="shared" si="35"/>
        <v>2</v>
      </c>
      <c r="L216" s="34">
        <f t="shared" si="36"/>
        <v>4</v>
      </c>
      <c r="M216" s="71">
        <f t="shared" si="32"/>
        <v>2.58761</v>
      </c>
      <c r="O216" s="8">
        <f t="shared" si="33"/>
        <v>0</v>
      </c>
    </row>
    <row r="217" spans="1:15" ht="12.75">
      <c r="A217" s="83">
        <f t="shared" si="34"/>
        <v>210</v>
      </c>
      <c r="G217" s="34">
        <f t="shared" si="28"/>
        <v>0</v>
      </c>
      <c r="H217" s="34">
        <f t="shared" si="29"/>
        <v>0</v>
      </c>
      <c r="I217" s="34">
        <f t="shared" si="30"/>
        <v>0</v>
      </c>
      <c r="J217" s="54">
        <f t="shared" si="31"/>
        <v>0</v>
      </c>
      <c r="K217" s="54">
        <f t="shared" si="35"/>
        <v>2</v>
      </c>
      <c r="L217" s="34">
        <f t="shared" si="36"/>
        <v>4</v>
      </c>
      <c r="M217" s="71">
        <f t="shared" si="32"/>
        <v>2.58761</v>
      </c>
      <c r="O217" s="8">
        <f t="shared" si="33"/>
        <v>0</v>
      </c>
    </row>
    <row r="218" spans="1:15" ht="12.75">
      <c r="A218" s="83">
        <f t="shared" si="34"/>
        <v>211</v>
      </c>
      <c r="G218" s="34">
        <f t="shared" si="28"/>
        <v>0</v>
      </c>
      <c r="H218" s="34">
        <f t="shared" si="29"/>
        <v>0</v>
      </c>
      <c r="I218" s="34">
        <f t="shared" si="30"/>
        <v>0</v>
      </c>
      <c r="J218" s="54">
        <f t="shared" si="31"/>
        <v>0</v>
      </c>
      <c r="K218" s="54">
        <f t="shared" si="35"/>
        <v>2</v>
      </c>
      <c r="L218" s="34">
        <f t="shared" si="36"/>
        <v>4</v>
      </c>
      <c r="M218" s="71">
        <f t="shared" si="32"/>
        <v>2.58761</v>
      </c>
      <c r="O218" s="8">
        <f t="shared" si="33"/>
        <v>0</v>
      </c>
    </row>
    <row r="219" spans="1:15" ht="12.75">
      <c r="A219" s="83">
        <f t="shared" si="34"/>
        <v>212</v>
      </c>
      <c r="G219" s="34">
        <f t="shared" si="28"/>
        <v>0</v>
      </c>
      <c r="H219" s="34">
        <f t="shared" si="29"/>
        <v>0</v>
      </c>
      <c r="I219" s="34">
        <f t="shared" si="30"/>
        <v>0</v>
      </c>
      <c r="J219" s="54">
        <f t="shared" si="31"/>
        <v>0</v>
      </c>
      <c r="K219" s="54">
        <f t="shared" si="35"/>
        <v>2</v>
      </c>
      <c r="L219" s="34">
        <f t="shared" si="36"/>
        <v>4</v>
      </c>
      <c r="M219" s="71">
        <f t="shared" si="32"/>
        <v>2.58761</v>
      </c>
      <c r="O219" s="8">
        <f t="shared" si="33"/>
        <v>0</v>
      </c>
    </row>
    <row r="220" spans="1:15" ht="12.75">
      <c r="A220" s="83">
        <f t="shared" si="34"/>
        <v>213</v>
      </c>
      <c r="G220" s="34">
        <f t="shared" si="28"/>
        <v>0</v>
      </c>
      <c r="H220" s="34">
        <f t="shared" si="29"/>
        <v>0</v>
      </c>
      <c r="I220" s="34">
        <f t="shared" si="30"/>
        <v>0</v>
      </c>
      <c r="J220" s="54">
        <f t="shared" si="31"/>
        <v>0</v>
      </c>
      <c r="K220" s="54">
        <f t="shared" si="35"/>
        <v>2</v>
      </c>
      <c r="L220" s="34">
        <f t="shared" si="36"/>
        <v>4</v>
      </c>
      <c r="M220" s="71">
        <f t="shared" si="32"/>
        <v>2.58761</v>
      </c>
      <c r="O220" s="8">
        <f t="shared" si="33"/>
        <v>0</v>
      </c>
    </row>
    <row r="221" spans="1:15" ht="12.75">
      <c r="A221" s="83">
        <f t="shared" si="34"/>
        <v>214</v>
      </c>
      <c r="G221" s="34">
        <f t="shared" si="28"/>
        <v>0</v>
      </c>
      <c r="H221" s="34">
        <f t="shared" si="29"/>
        <v>0</v>
      </c>
      <c r="I221" s="34">
        <f t="shared" si="30"/>
        <v>0</v>
      </c>
      <c r="J221" s="54">
        <f t="shared" si="31"/>
        <v>0</v>
      </c>
      <c r="K221" s="54">
        <f t="shared" si="35"/>
        <v>2</v>
      </c>
      <c r="L221" s="34">
        <f t="shared" si="36"/>
        <v>4</v>
      </c>
      <c r="M221" s="71">
        <f t="shared" si="32"/>
        <v>2.58761</v>
      </c>
      <c r="O221" s="8">
        <f t="shared" si="33"/>
        <v>0</v>
      </c>
    </row>
    <row r="222" spans="1:15" ht="12.75">
      <c r="A222" s="83">
        <f t="shared" si="34"/>
        <v>215</v>
      </c>
      <c r="G222" s="34">
        <f t="shared" si="28"/>
        <v>0</v>
      </c>
      <c r="H222" s="34">
        <f t="shared" si="29"/>
        <v>0</v>
      </c>
      <c r="I222" s="34">
        <f t="shared" si="30"/>
        <v>0</v>
      </c>
      <c r="J222" s="54">
        <f t="shared" si="31"/>
        <v>0</v>
      </c>
      <c r="K222" s="54">
        <f t="shared" si="35"/>
        <v>2</v>
      </c>
      <c r="L222" s="34">
        <f t="shared" si="36"/>
        <v>4</v>
      </c>
      <c r="M222" s="71">
        <f t="shared" si="32"/>
        <v>2.58761</v>
      </c>
      <c r="O222" s="8">
        <f t="shared" si="33"/>
        <v>0</v>
      </c>
    </row>
    <row r="223" spans="1:15" ht="12.75">
      <c r="A223" s="83">
        <f t="shared" si="34"/>
        <v>216</v>
      </c>
      <c r="G223" s="34">
        <f t="shared" si="28"/>
        <v>0</v>
      </c>
      <c r="H223" s="34">
        <f t="shared" si="29"/>
        <v>0</v>
      </c>
      <c r="I223" s="34">
        <f t="shared" si="30"/>
        <v>0</v>
      </c>
      <c r="J223" s="54">
        <f t="shared" si="31"/>
        <v>0</v>
      </c>
      <c r="K223" s="54">
        <f t="shared" si="35"/>
        <v>2</v>
      </c>
      <c r="L223" s="34">
        <f t="shared" si="36"/>
        <v>4</v>
      </c>
      <c r="M223" s="71">
        <f t="shared" si="32"/>
        <v>2.58761</v>
      </c>
      <c r="O223" s="8">
        <f t="shared" si="33"/>
        <v>0</v>
      </c>
    </row>
    <row r="224" spans="1:15" ht="12.75">
      <c r="A224" s="83">
        <f t="shared" si="34"/>
        <v>217</v>
      </c>
      <c r="G224" s="34">
        <f t="shared" si="28"/>
        <v>0</v>
      </c>
      <c r="H224" s="34">
        <f t="shared" si="29"/>
        <v>0</v>
      </c>
      <c r="I224" s="34">
        <f t="shared" si="30"/>
        <v>0</v>
      </c>
      <c r="J224" s="54">
        <f t="shared" si="31"/>
        <v>0</v>
      </c>
      <c r="K224" s="54">
        <f t="shared" si="35"/>
        <v>2</v>
      </c>
      <c r="L224" s="34">
        <f t="shared" si="36"/>
        <v>4</v>
      </c>
      <c r="M224" s="71">
        <f t="shared" si="32"/>
        <v>2.58761</v>
      </c>
      <c r="O224" s="8">
        <f t="shared" si="33"/>
        <v>0</v>
      </c>
    </row>
    <row r="225" spans="1:15" ht="12.75">
      <c r="A225" s="83">
        <f t="shared" si="34"/>
        <v>218</v>
      </c>
      <c r="G225" s="34">
        <f t="shared" si="28"/>
        <v>0</v>
      </c>
      <c r="H225" s="34">
        <f t="shared" si="29"/>
        <v>0</v>
      </c>
      <c r="I225" s="34">
        <f t="shared" si="30"/>
        <v>0</v>
      </c>
      <c r="J225" s="54">
        <f t="shared" si="31"/>
        <v>0</v>
      </c>
      <c r="K225" s="54">
        <f t="shared" si="35"/>
        <v>2</v>
      </c>
      <c r="L225" s="34">
        <f t="shared" si="36"/>
        <v>4</v>
      </c>
      <c r="M225" s="71">
        <f t="shared" si="32"/>
        <v>2.58761</v>
      </c>
      <c r="O225" s="8">
        <f t="shared" si="33"/>
        <v>0</v>
      </c>
    </row>
    <row r="226" spans="1:15" ht="12.75">
      <c r="A226" s="83">
        <f t="shared" si="34"/>
        <v>219</v>
      </c>
      <c r="G226" s="34">
        <f t="shared" si="28"/>
        <v>0</v>
      </c>
      <c r="H226" s="34">
        <f t="shared" si="29"/>
        <v>0</v>
      </c>
      <c r="I226" s="34">
        <f t="shared" si="30"/>
        <v>0</v>
      </c>
      <c r="J226" s="54">
        <f t="shared" si="31"/>
        <v>0</v>
      </c>
      <c r="K226" s="54">
        <f t="shared" si="35"/>
        <v>2</v>
      </c>
      <c r="L226" s="34">
        <f t="shared" si="36"/>
        <v>4</v>
      </c>
      <c r="M226" s="71">
        <f t="shared" si="32"/>
        <v>2.58761</v>
      </c>
      <c r="O226" s="8">
        <f t="shared" si="33"/>
        <v>0</v>
      </c>
    </row>
    <row r="227" spans="1:15" ht="12.75">
      <c r="A227" s="83">
        <f t="shared" si="34"/>
        <v>220</v>
      </c>
      <c r="G227" s="34">
        <f t="shared" si="28"/>
        <v>0</v>
      </c>
      <c r="H227" s="34">
        <f t="shared" si="29"/>
        <v>0</v>
      </c>
      <c r="I227" s="34">
        <f t="shared" si="30"/>
        <v>0</v>
      </c>
      <c r="J227" s="54">
        <f t="shared" si="31"/>
        <v>0</v>
      </c>
      <c r="K227" s="54">
        <f t="shared" si="35"/>
        <v>2</v>
      </c>
      <c r="L227" s="34">
        <f t="shared" si="36"/>
        <v>4</v>
      </c>
      <c r="M227" s="71">
        <f t="shared" si="32"/>
        <v>2.58761</v>
      </c>
      <c r="O227" s="8">
        <f t="shared" si="33"/>
        <v>0</v>
      </c>
    </row>
    <row r="228" spans="1:15" ht="12.75">
      <c r="A228" s="83">
        <f t="shared" si="34"/>
        <v>221</v>
      </c>
      <c r="G228" s="34">
        <f t="shared" si="28"/>
        <v>0</v>
      </c>
      <c r="H228" s="34">
        <f t="shared" si="29"/>
        <v>0</v>
      </c>
      <c r="I228" s="34">
        <f t="shared" si="30"/>
        <v>0</v>
      </c>
      <c r="J228" s="54">
        <f t="shared" si="31"/>
        <v>0</v>
      </c>
      <c r="K228" s="54">
        <f t="shared" si="35"/>
        <v>2</v>
      </c>
      <c r="L228" s="34">
        <f t="shared" si="36"/>
        <v>4</v>
      </c>
      <c r="M228" s="71">
        <f t="shared" si="32"/>
        <v>2.58761</v>
      </c>
      <c r="O228" s="8">
        <f t="shared" si="33"/>
        <v>0</v>
      </c>
    </row>
    <row r="229" spans="1:15" ht="12.75">
      <c r="A229" s="83">
        <f t="shared" si="34"/>
        <v>222</v>
      </c>
      <c r="G229" s="34">
        <f t="shared" si="28"/>
        <v>0</v>
      </c>
      <c r="H229" s="34">
        <f t="shared" si="29"/>
        <v>0</v>
      </c>
      <c r="I229" s="34">
        <f t="shared" si="30"/>
        <v>0</v>
      </c>
      <c r="J229" s="54">
        <f t="shared" si="31"/>
        <v>0</v>
      </c>
      <c r="K229" s="54">
        <f t="shared" si="35"/>
        <v>2</v>
      </c>
      <c r="L229" s="34">
        <f t="shared" si="36"/>
        <v>4</v>
      </c>
      <c r="M229" s="71">
        <f t="shared" si="32"/>
        <v>2.58761</v>
      </c>
      <c r="O229" s="8">
        <f t="shared" si="33"/>
        <v>0</v>
      </c>
    </row>
    <row r="230" spans="1:15" ht="12.75">
      <c r="A230" s="83">
        <f t="shared" si="34"/>
        <v>223</v>
      </c>
      <c r="G230" s="34">
        <f t="shared" si="28"/>
        <v>0</v>
      </c>
      <c r="H230" s="34">
        <f t="shared" si="29"/>
        <v>0</v>
      </c>
      <c r="I230" s="34">
        <f t="shared" si="30"/>
        <v>0</v>
      </c>
      <c r="J230" s="54">
        <f t="shared" si="31"/>
        <v>0</v>
      </c>
      <c r="K230" s="54">
        <f t="shared" si="35"/>
        <v>2</v>
      </c>
      <c r="L230" s="34">
        <f t="shared" si="36"/>
        <v>4</v>
      </c>
      <c r="M230" s="71">
        <f t="shared" si="32"/>
        <v>2.58761</v>
      </c>
      <c r="O230" s="8">
        <f t="shared" si="33"/>
        <v>0</v>
      </c>
    </row>
    <row r="231" spans="1:15" ht="12.75">
      <c r="A231" s="83">
        <f t="shared" si="34"/>
        <v>224</v>
      </c>
      <c r="G231" s="34">
        <f t="shared" si="28"/>
        <v>0</v>
      </c>
      <c r="H231" s="34">
        <f t="shared" si="29"/>
        <v>0</v>
      </c>
      <c r="I231" s="34">
        <f t="shared" si="30"/>
        <v>0</v>
      </c>
      <c r="J231" s="54">
        <f t="shared" si="31"/>
        <v>0</v>
      </c>
      <c r="K231" s="54">
        <f t="shared" si="35"/>
        <v>2</v>
      </c>
      <c r="L231" s="34">
        <f t="shared" si="36"/>
        <v>4</v>
      </c>
      <c r="M231" s="71">
        <f t="shared" si="32"/>
        <v>2.58761</v>
      </c>
      <c r="O231" s="8">
        <f t="shared" si="33"/>
        <v>0</v>
      </c>
    </row>
    <row r="232" spans="1:15" ht="12.75">
      <c r="A232" s="83">
        <f t="shared" si="34"/>
        <v>225</v>
      </c>
      <c r="G232" s="34">
        <f t="shared" si="28"/>
        <v>0</v>
      </c>
      <c r="H232" s="34">
        <f t="shared" si="29"/>
        <v>0</v>
      </c>
      <c r="I232" s="34">
        <f t="shared" si="30"/>
        <v>0</v>
      </c>
      <c r="J232" s="54">
        <f t="shared" si="31"/>
        <v>0</v>
      </c>
      <c r="K232" s="54">
        <f t="shared" si="35"/>
        <v>2</v>
      </c>
      <c r="L232" s="34">
        <f t="shared" si="36"/>
        <v>4</v>
      </c>
      <c r="M232" s="71">
        <f t="shared" si="32"/>
        <v>2.58761</v>
      </c>
      <c r="O232" s="8">
        <f t="shared" si="33"/>
        <v>0</v>
      </c>
    </row>
    <row r="233" spans="1:15" ht="12.75">
      <c r="A233" s="83">
        <f t="shared" si="34"/>
        <v>226</v>
      </c>
      <c r="G233" s="34">
        <f t="shared" si="28"/>
        <v>0</v>
      </c>
      <c r="H233" s="34">
        <f t="shared" si="29"/>
        <v>0</v>
      </c>
      <c r="I233" s="34">
        <f t="shared" si="30"/>
        <v>0</v>
      </c>
      <c r="J233" s="54">
        <f t="shared" si="31"/>
        <v>0</v>
      </c>
      <c r="K233" s="54">
        <f t="shared" si="35"/>
        <v>2</v>
      </c>
      <c r="L233" s="34">
        <f t="shared" si="36"/>
        <v>4</v>
      </c>
      <c r="M233" s="71">
        <f t="shared" si="32"/>
        <v>2.58761</v>
      </c>
      <c r="O233" s="8">
        <f t="shared" si="33"/>
        <v>0</v>
      </c>
    </row>
    <row r="234" spans="1:15" ht="12.75">
      <c r="A234" s="83">
        <f t="shared" si="34"/>
        <v>227</v>
      </c>
      <c r="G234" s="34">
        <f t="shared" si="28"/>
        <v>0</v>
      </c>
      <c r="H234" s="34">
        <f t="shared" si="29"/>
        <v>0</v>
      </c>
      <c r="I234" s="34">
        <f t="shared" si="30"/>
        <v>0</v>
      </c>
      <c r="J234" s="54">
        <f t="shared" si="31"/>
        <v>0</v>
      </c>
      <c r="K234" s="54">
        <f t="shared" si="35"/>
        <v>2</v>
      </c>
      <c r="L234" s="34">
        <f t="shared" si="36"/>
        <v>4</v>
      </c>
      <c r="M234" s="71">
        <f t="shared" si="32"/>
        <v>2.58761</v>
      </c>
      <c r="O234" s="8">
        <f t="shared" si="33"/>
        <v>0</v>
      </c>
    </row>
    <row r="235" spans="1:15" ht="12.75">
      <c r="A235" s="83">
        <f t="shared" si="34"/>
        <v>228</v>
      </c>
      <c r="G235" s="34">
        <f t="shared" si="28"/>
        <v>0</v>
      </c>
      <c r="H235" s="34">
        <f t="shared" si="29"/>
        <v>0</v>
      </c>
      <c r="I235" s="34">
        <f t="shared" si="30"/>
        <v>0</v>
      </c>
      <c r="J235" s="54">
        <f t="shared" si="31"/>
        <v>0</v>
      </c>
      <c r="K235" s="54">
        <f t="shared" si="35"/>
        <v>2</v>
      </c>
      <c r="L235" s="34">
        <f t="shared" si="36"/>
        <v>4</v>
      </c>
      <c r="M235" s="71">
        <f t="shared" si="32"/>
        <v>2.58761</v>
      </c>
      <c r="O235" s="8">
        <f t="shared" si="33"/>
        <v>0</v>
      </c>
    </row>
    <row r="236" spans="1:15" ht="12.75">
      <c r="A236" s="83">
        <f t="shared" si="34"/>
        <v>229</v>
      </c>
      <c r="G236" s="34">
        <f t="shared" si="28"/>
        <v>0</v>
      </c>
      <c r="H236" s="34">
        <f t="shared" si="29"/>
        <v>0</v>
      </c>
      <c r="I236" s="34">
        <f t="shared" si="30"/>
        <v>0</v>
      </c>
      <c r="J236" s="54">
        <f t="shared" si="31"/>
        <v>0</v>
      </c>
      <c r="K236" s="54">
        <f t="shared" si="35"/>
        <v>2</v>
      </c>
      <c r="L236" s="34">
        <f t="shared" si="36"/>
        <v>4</v>
      </c>
      <c r="M236" s="71">
        <f t="shared" si="32"/>
        <v>2.58761</v>
      </c>
      <c r="O236" s="8">
        <f t="shared" si="33"/>
        <v>0</v>
      </c>
    </row>
    <row r="237" spans="1:15" ht="12.75">
      <c r="A237" s="83">
        <f t="shared" si="34"/>
        <v>230</v>
      </c>
      <c r="G237" s="34">
        <f t="shared" si="28"/>
        <v>0</v>
      </c>
      <c r="H237" s="34">
        <f t="shared" si="29"/>
        <v>0</v>
      </c>
      <c r="I237" s="34">
        <f t="shared" si="30"/>
        <v>0</v>
      </c>
      <c r="J237" s="54">
        <f t="shared" si="31"/>
        <v>0</v>
      </c>
      <c r="K237" s="54">
        <f t="shared" si="35"/>
        <v>2</v>
      </c>
      <c r="L237" s="34">
        <f t="shared" si="36"/>
        <v>4</v>
      </c>
      <c r="M237" s="71">
        <f t="shared" si="32"/>
        <v>2.58761</v>
      </c>
      <c r="O237" s="8">
        <f t="shared" si="33"/>
        <v>0</v>
      </c>
    </row>
    <row r="238" spans="1:15" ht="12.75">
      <c r="A238" s="83">
        <f t="shared" si="34"/>
        <v>231</v>
      </c>
      <c r="G238" s="34">
        <f t="shared" si="28"/>
        <v>0</v>
      </c>
      <c r="H238" s="34">
        <f t="shared" si="29"/>
        <v>0</v>
      </c>
      <c r="I238" s="34">
        <f t="shared" si="30"/>
        <v>0</v>
      </c>
      <c r="J238" s="54">
        <f t="shared" si="31"/>
        <v>0</v>
      </c>
      <c r="K238" s="54">
        <f t="shared" si="35"/>
        <v>2</v>
      </c>
      <c r="L238" s="34">
        <f t="shared" si="36"/>
        <v>4</v>
      </c>
      <c r="M238" s="71">
        <f t="shared" si="32"/>
        <v>2.58761</v>
      </c>
      <c r="O238" s="8">
        <f t="shared" si="33"/>
        <v>0</v>
      </c>
    </row>
    <row r="239" spans="1:15" ht="12.75">
      <c r="A239" s="83">
        <f t="shared" si="34"/>
        <v>232</v>
      </c>
      <c r="G239" s="34">
        <f t="shared" si="28"/>
        <v>0</v>
      </c>
      <c r="H239" s="34">
        <f t="shared" si="29"/>
        <v>0</v>
      </c>
      <c r="I239" s="34">
        <f t="shared" si="30"/>
        <v>0</v>
      </c>
      <c r="J239" s="54">
        <f t="shared" si="31"/>
        <v>0</v>
      </c>
      <c r="K239" s="54">
        <f t="shared" si="35"/>
        <v>2</v>
      </c>
      <c r="L239" s="34">
        <f t="shared" si="36"/>
        <v>4</v>
      </c>
      <c r="M239" s="71">
        <f t="shared" si="32"/>
        <v>2.58761</v>
      </c>
      <c r="O239" s="8">
        <f t="shared" si="33"/>
        <v>0</v>
      </c>
    </row>
    <row r="240" spans="1:15" ht="12.75">
      <c r="A240" s="83">
        <f t="shared" si="34"/>
        <v>233</v>
      </c>
      <c r="G240" s="34">
        <f t="shared" si="28"/>
        <v>0</v>
      </c>
      <c r="H240" s="34">
        <f t="shared" si="29"/>
        <v>0</v>
      </c>
      <c r="I240" s="34">
        <f t="shared" si="30"/>
        <v>0</v>
      </c>
      <c r="J240" s="54">
        <f t="shared" si="31"/>
        <v>0</v>
      </c>
      <c r="K240" s="54">
        <f t="shared" si="35"/>
        <v>2</v>
      </c>
      <c r="L240" s="34">
        <f t="shared" si="36"/>
        <v>4</v>
      </c>
      <c r="M240" s="71">
        <f t="shared" si="32"/>
        <v>2.58761</v>
      </c>
      <c r="O240" s="8">
        <f t="shared" si="33"/>
        <v>0</v>
      </c>
    </row>
    <row r="241" spans="1:15" ht="12.75">
      <c r="A241" s="83">
        <f t="shared" si="34"/>
        <v>234</v>
      </c>
      <c r="G241" s="34">
        <f t="shared" si="28"/>
        <v>0</v>
      </c>
      <c r="H241" s="34">
        <f t="shared" si="29"/>
        <v>0</v>
      </c>
      <c r="I241" s="34">
        <f t="shared" si="30"/>
        <v>0</v>
      </c>
      <c r="J241" s="54">
        <f t="shared" si="31"/>
        <v>0</v>
      </c>
      <c r="K241" s="54">
        <f t="shared" si="35"/>
        <v>2</v>
      </c>
      <c r="L241" s="34">
        <f t="shared" si="36"/>
        <v>4</v>
      </c>
      <c r="M241" s="71">
        <f t="shared" si="32"/>
        <v>2.58761</v>
      </c>
      <c r="O241" s="8">
        <f t="shared" si="33"/>
        <v>0</v>
      </c>
    </row>
    <row r="242" spans="1:15" ht="12.75">
      <c r="A242" s="83">
        <f t="shared" si="34"/>
        <v>235</v>
      </c>
      <c r="G242" s="34">
        <f t="shared" si="28"/>
        <v>0</v>
      </c>
      <c r="H242" s="34">
        <f t="shared" si="29"/>
        <v>0</v>
      </c>
      <c r="I242" s="34">
        <f t="shared" si="30"/>
        <v>0</v>
      </c>
      <c r="J242" s="54">
        <f t="shared" si="31"/>
        <v>0</v>
      </c>
      <c r="K242" s="54">
        <f t="shared" si="35"/>
        <v>2</v>
      </c>
      <c r="L242" s="34">
        <f t="shared" si="36"/>
        <v>4</v>
      </c>
      <c r="M242" s="71">
        <f t="shared" si="32"/>
        <v>2.58761</v>
      </c>
      <c r="O242" s="8">
        <f t="shared" si="33"/>
        <v>0</v>
      </c>
    </row>
    <row r="243" spans="1:15" ht="12.75">
      <c r="A243" s="83">
        <f t="shared" si="34"/>
        <v>236</v>
      </c>
      <c r="G243" s="34">
        <f t="shared" si="28"/>
        <v>0</v>
      </c>
      <c r="H243" s="34">
        <f t="shared" si="29"/>
        <v>0</v>
      </c>
      <c r="I243" s="34">
        <f t="shared" si="30"/>
        <v>0</v>
      </c>
      <c r="J243" s="54">
        <f t="shared" si="31"/>
        <v>0</v>
      </c>
      <c r="K243" s="54">
        <f t="shared" si="35"/>
        <v>2</v>
      </c>
      <c r="L243" s="34">
        <f t="shared" si="36"/>
        <v>4</v>
      </c>
      <c r="M243" s="71">
        <f t="shared" si="32"/>
        <v>2.58761</v>
      </c>
      <c r="O243" s="8">
        <f t="shared" si="33"/>
        <v>0</v>
      </c>
    </row>
    <row r="244" spans="1:15" ht="12.75">
      <c r="A244" s="83">
        <f t="shared" si="34"/>
        <v>237</v>
      </c>
      <c r="G244" s="34">
        <f t="shared" si="28"/>
        <v>0</v>
      </c>
      <c r="H244" s="34">
        <f t="shared" si="29"/>
        <v>0</v>
      </c>
      <c r="I244" s="34">
        <f t="shared" si="30"/>
        <v>0</v>
      </c>
      <c r="J244" s="54">
        <f t="shared" si="31"/>
        <v>0</v>
      </c>
      <c r="K244" s="54">
        <f t="shared" si="35"/>
        <v>2</v>
      </c>
      <c r="L244" s="34">
        <f t="shared" si="36"/>
        <v>4</v>
      </c>
      <c r="M244" s="71">
        <f t="shared" si="32"/>
        <v>2.58761</v>
      </c>
      <c r="O244" s="8">
        <f t="shared" si="33"/>
        <v>0</v>
      </c>
    </row>
    <row r="245" spans="1:15" ht="12.75">
      <c r="A245" s="83">
        <f t="shared" si="34"/>
        <v>238</v>
      </c>
      <c r="G245" s="34">
        <f t="shared" si="28"/>
        <v>0</v>
      </c>
      <c r="H245" s="34">
        <f t="shared" si="29"/>
        <v>0</v>
      </c>
      <c r="I245" s="34">
        <f t="shared" si="30"/>
        <v>0</v>
      </c>
      <c r="J245" s="54">
        <f t="shared" si="31"/>
        <v>0</v>
      </c>
      <c r="K245" s="54">
        <f t="shared" si="35"/>
        <v>2</v>
      </c>
      <c r="L245" s="34">
        <f t="shared" si="36"/>
        <v>4</v>
      </c>
      <c r="M245" s="71">
        <f t="shared" si="32"/>
        <v>2.58761</v>
      </c>
      <c r="O245" s="8">
        <f t="shared" si="33"/>
        <v>0</v>
      </c>
    </row>
    <row r="246" spans="1:15" ht="12.75">
      <c r="A246" s="83">
        <f t="shared" si="34"/>
        <v>239</v>
      </c>
      <c r="G246" s="34">
        <f t="shared" si="28"/>
        <v>0</v>
      </c>
      <c r="H246" s="34">
        <f t="shared" si="29"/>
        <v>0</v>
      </c>
      <c r="I246" s="34">
        <f t="shared" si="30"/>
        <v>0</v>
      </c>
      <c r="J246" s="54">
        <f t="shared" si="31"/>
        <v>0</v>
      </c>
      <c r="K246" s="54">
        <f t="shared" si="35"/>
        <v>2</v>
      </c>
      <c r="L246" s="34">
        <f t="shared" si="36"/>
        <v>4</v>
      </c>
      <c r="M246" s="71">
        <f t="shared" si="32"/>
        <v>2.58761</v>
      </c>
      <c r="O246" s="8">
        <f t="shared" si="33"/>
        <v>0</v>
      </c>
    </row>
    <row r="247" spans="1:15" ht="12.75">
      <c r="A247" s="83">
        <f t="shared" si="34"/>
        <v>240</v>
      </c>
      <c r="G247" s="34">
        <f t="shared" si="28"/>
        <v>0</v>
      </c>
      <c r="H247" s="34">
        <f t="shared" si="29"/>
        <v>0</v>
      </c>
      <c r="I247" s="34">
        <f t="shared" si="30"/>
        <v>0</v>
      </c>
      <c r="J247" s="54">
        <f t="shared" si="31"/>
        <v>0</v>
      </c>
      <c r="K247" s="54">
        <f t="shared" si="35"/>
        <v>2</v>
      </c>
      <c r="L247" s="34">
        <f t="shared" si="36"/>
        <v>4</v>
      </c>
      <c r="M247" s="71">
        <f t="shared" si="32"/>
        <v>2.58761</v>
      </c>
      <c r="O247" s="8">
        <f t="shared" si="33"/>
        <v>0</v>
      </c>
    </row>
    <row r="248" spans="1:15" ht="12.75">
      <c r="A248" s="83">
        <f t="shared" si="34"/>
        <v>241</v>
      </c>
      <c r="G248" s="34">
        <f t="shared" si="28"/>
        <v>0</v>
      </c>
      <c r="H248" s="34">
        <f t="shared" si="29"/>
        <v>0</v>
      </c>
      <c r="I248" s="34">
        <f t="shared" si="30"/>
        <v>0</v>
      </c>
      <c r="J248" s="54">
        <f t="shared" si="31"/>
        <v>0</v>
      </c>
      <c r="K248" s="54">
        <f t="shared" si="35"/>
        <v>2</v>
      </c>
      <c r="L248" s="34">
        <f t="shared" si="36"/>
        <v>4</v>
      </c>
      <c r="M248" s="71">
        <f t="shared" si="32"/>
        <v>2.58761</v>
      </c>
      <c r="O248" s="8">
        <f t="shared" si="33"/>
        <v>0</v>
      </c>
    </row>
    <row r="249" spans="1:15" ht="12.75">
      <c r="A249" s="83">
        <f t="shared" si="34"/>
        <v>242</v>
      </c>
      <c r="G249" s="34">
        <f t="shared" si="28"/>
        <v>0</v>
      </c>
      <c r="H249" s="34">
        <f t="shared" si="29"/>
        <v>0</v>
      </c>
      <c r="I249" s="34">
        <f t="shared" si="30"/>
        <v>0</v>
      </c>
      <c r="J249" s="54">
        <f t="shared" si="31"/>
        <v>0</v>
      </c>
      <c r="K249" s="54">
        <f t="shared" si="35"/>
        <v>2</v>
      </c>
      <c r="L249" s="34">
        <f t="shared" si="36"/>
        <v>4</v>
      </c>
      <c r="M249" s="71">
        <f t="shared" si="32"/>
        <v>2.58761</v>
      </c>
      <c r="O249" s="8">
        <f t="shared" si="33"/>
        <v>0</v>
      </c>
    </row>
    <row r="250" spans="1:15" ht="12.75">
      <c r="A250" s="83">
        <f t="shared" si="34"/>
        <v>243</v>
      </c>
      <c r="G250" s="34">
        <f t="shared" si="28"/>
        <v>0</v>
      </c>
      <c r="H250" s="34">
        <f t="shared" si="29"/>
        <v>0</v>
      </c>
      <c r="I250" s="34">
        <f t="shared" si="30"/>
        <v>0</v>
      </c>
      <c r="J250" s="54">
        <f t="shared" si="31"/>
        <v>0</v>
      </c>
      <c r="K250" s="54">
        <f t="shared" si="35"/>
        <v>2</v>
      </c>
      <c r="L250" s="34">
        <f t="shared" si="36"/>
        <v>4</v>
      </c>
      <c r="M250" s="71">
        <f t="shared" si="32"/>
        <v>2.58761</v>
      </c>
      <c r="O250" s="8">
        <f t="shared" si="33"/>
        <v>0</v>
      </c>
    </row>
    <row r="251" spans="1:15" ht="12.75">
      <c r="A251" s="83">
        <f t="shared" si="34"/>
        <v>244</v>
      </c>
      <c r="G251" s="34">
        <f t="shared" si="28"/>
        <v>0</v>
      </c>
      <c r="H251" s="34">
        <f t="shared" si="29"/>
        <v>0</v>
      </c>
      <c r="I251" s="34">
        <f t="shared" si="30"/>
        <v>0</v>
      </c>
      <c r="J251" s="54">
        <f t="shared" si="31"/>
        <v>0</v>
      </c>
      <c r="K251" s="54">
        <f t="shared" si="35"/>
        <v>2</v>
      </c>
      <c r="L251" s="34">
        <f t="shared" si="36"/>
        <v>4</v>
      </c>
      <c r="M251" s="71">
        <f t="shared" si="32"/>
        <v>2.58761</v>
      </c>
      <c r="O251" s="8">
        <f t="shared" si="33"/>
        <v>0</v>
      </c>
    </row>
    <row r="252" spans="1:15" ht="12.75">
      <c r="A252" s="83">
        <f t="shared" si="34"/>
        <v>245</v>
      </c>
      <c r="G252" s="34">
        <f t="shared" si="28"/>
        <v>0</v>
      </c>
      <c r="H252" s="34">
        <f t="shared" si="29"/>
        <v>0</v>
      </c>
      <c r="I252" s="34">
        <f t="shared" si="30"/>
        <v>0</v>
      </c>
      <c r="J252" s="54">
        <f t="shared" si="31"/>
        <v>0</v>
      </c>
      <c r="K252" s="54">
        <f t="shared" si="35"/>
        <v>2</v>
      </c>
      <c r="L252" s="34">
        <f t="shared" si="36"/>
        <v>4</v>
      </c>
      <c r="M252" s="71">
        <f t="shared" si="32"/>
        <v>2.58761</v>
      </c>
      <c r="O252" s="8">
        <f t="shared" si="33"/>
        <v>0</v>
      </c>
    </row>
    <row r="253" spans="1:15" ht="12.75">
      <c r="A253" s="83">
        <f t="shared" si="34"/>
        <v>246</v>
      </c>
      <c r="G253" s="34">
        <f t="shared" si="28"/>
        <v>0</v>
      </c>
      <c r="H253" s="34">
        <f t="shared" si="29"/>
        <v>0</v>
      </c>
      <c r="I253" s="34">
        <f t="shared" si="30"/>
        <v>0</v>
      </c>
      <c r="J253" s="54">
        <f t="shared" si="31"/>
        <v>0</v>
      </c>
      <c r="K253" s="54">
        <f t="shared" si="35"/>
        <v>2</v>
      </c>
      <c r="L253" s="34">
        <f t="shared" si="36"/>
        <v>4</v>
      </c>
      <c r="M253" s="71">
        <f t="shared" si="32"/>
        <v>2.58761</v>
      </c>
      <c r="O253" s="8">
        <f t="shared" si="33"/>
        <v>0</v>
      </c>
    </row>
    <row r="254" spans="1:15" ht="12.75">
      <c r="A254" s="83">
        <f t="shared" si="34"/>
        <v>247</v>
      </c>
      <c r="G254" s="34">
        <f t="shared" si="28"/>
        <v>0</v>
      </c>
      <c r="H254" s="34">
        <f t="shared" si="29"/>
        <v>0</v>
      </c>
      <c r="I254" s="34">
        <f t="shared" si="30"/>
        <v>0</v>
      </c>
      <c r="J254" s="54">
        <f t="shared" si="31"/>
        <v>0</v>
      </c>
      <c r="K254" s="54">
        <f t="shared" si="35"/>
        <v>2</v>
      </c>
      <c r="L254" s="34">
        <f t="shared" si="36"/>
        <v>4</v>
      </c>
      <c r="M254" s="71">
        <f t="shared" si="32"/>
        <v>2.58761</v>
      </c>
      <c r="O254" s="8">
        <f t="shared" si="33"/>
        <v>0</v>
      </c>
    </row>
    <row r="255" spans="1:15" ht="12.75">
      <c r="A255" s="83">
        <f t="shared" si="34"/>
        <v>248</v>
      </c>
      <c r="G255" s="34">
        <f t="shared" si="28"/>
        <v>0</v>
      </c>
      <c r="H255" s="34">
        <f t="shared" si="29"/>
        <v>0</v>
      </c>
      <c r="I255" s="34">
        <f t="shared" si="30"/>
        <v>0</v>
      </c>
      <c r="J255" s="54">
        <f t="shared" si="31"/>
        <v>0</v>
      </c>
      <c r="K255" s="54">
        <f t="shared" si="35"/>
        <v>2</v>
      </c>
      <c r="L255" s="34">
        <f t="shared" si="36"/>
        <v>4</v>
      </c>
      <c r="M255" s="71">
        <f t="shared" si="32"/>
        <v>2.58761</v>
      </c>
      <c r="O255" s="8">
        <f t="shared" si="33"/>
        <v>0</v>
      </c>
    </row>
    <row r="256" spans="1:15" ht="12.75">
      <c r="A256" s="83">
        <f t="shared" si="34"/>
        <v>249</v>
      </c>
      <c r="G256" s="34">
        <f t="shared" si="28"/>
        <v>0</v>
      </c>
      <c r="H256" s="34">
        <f t="shared" si="29"/>
        <v>0</v>
      </c>
      <c r="I256" s="34">
        <f t="shared" si="30"/>
        <v>0</v>
      </c>
      <c r="J256" s="54">
        <f t="shared" si="31"/>
        <v>0</v>
      </c>
      <c r="K256" s="54">
        <f t="shared" si="35"/>
        <v>2</v>
      </c>
      <c r="L256" s="34">
        <f t="shared" si="36"/>
        <v>4</v>
      </c>
      <c r="M256" s="71">
        <f t="shared" si="32"/>
        <v>2.58761</v>
      </c>
      <c r="O256" s="8">
        <f t="shared" si="33"/>
        <v>0</v>
      </c>
    </row>
    <row r="257" spans="1:15" ht="12.75">
      <c r="A257" s="83">
        <f t="shared" si="34"/>
        <v>250</v>
      </c>
      <c r="G257" s="34">
        <f t="shared" si="28"/>
        <v>0</v>
      </c>
      <c r="H257" s="34">
        <f t="shared" si="29"/>
        <v>0</v>
      </c>
      <c r="I257" s="34">
        <f t="shared" si="30"/>
        <v>0</v>
      </c>
      <c r="J257" s="54">
        <f t="shared" si="31"/>
        <v>0</v>
      </c>
      <c r="K257" s="54">
        <f t="shared" si="35"/>
        <v>2</v>
      </c>
      <c r="L257" s="34">
        <f t="shared" si="36"/>
        <v>4</v>
      </c>
      <c r="M257" s="71">
        <f t="shared" si="32"/>
        <v>2.58761</v>
      </c>
      <c r="O257" s="8">
        <f t="shared" si="33"/>
        <v>0</v>
      </c>
    </row>
    <row r="258" spans="1:15" ht="12.75">
      <c r="A258" s="83">
        <f t="shared" si="34"/>
        <v>251</v>
      </c>
      <c r="G258" s="34">
        <f t="shared" si="28"/>
        <v>0</v>
      </c>
      <c r="H258" s="34">
        <f t="shared" si="29"/>
        <v>0</v>
      </c>
      <c r="I258" s="34">
        <f t="shared" si="30"/>
        <v>0</v>
      </c>
      <c r="J258" s="54">
        <f t="shared" si="31"/>
        <v>0</v>
      </c>
      <c r="K258" s="54">
        <f t="shared" si="35"/>
        <v>2</v>
      </c>
      <c r="L258" s="34">
        <f t="shared" si="36"/>
        <v>4</v>
      </c>
      <c r="M258" s="71">
        <f t="shared" si="32"/>
        <v>2.58761</v>
      </c>
      <c r="O258" s="8">
        <f t="shared" si="33"/>
        <v>0</v>
      </c>
    </row>
    <row r="259" spans="1:15" ht="12.75">
      <c r="A259" s="83">
        <f t="shared" si="34"/>
        <v>252</v>
      </c>
      <c r="G259" s="34">
        <f t="shared" si="28"/>
        <v>0</v>
      </c>
      <c r="H259" s="34">
        <f t="shared" si="29"/>
        <v>0</v>
      </c>
      <c r="I259" s="34">
        <f t="shared" si="30"/>
        <v>0</v>
      </c>
      <c r="J259" s="54">
        <f t="shared" si="31"/>
        <v>0</v>
      </c>
      <c r="K259" s="54">
        <f t="shared" si="35"/>
        <v>2</v>
      </c>
      <c r="L259" s="34">
        <f t="shared" si="36"/>
        <v>4</v>
      </c>
      <c r="M259" s="71">
        <f t="shared" si="32"/>
        <v>2.58761</v>
      </c>
      <c r="O259" s="8">
        <f t="shared" si="33"/>
        <v>0</v>
      </c>
    </row>
    <row r="260" spans="1:15" ht="12.75">
      <c r="A260" s="83">
        <f t="shared" si="34"/>
        <v>253</v>
      </c>
      <c r="G260" s="34">
        <f t="shared" si="28"/>
        <v>0</v>
      </c>
      <c r="H260" s="34">
        <f t="shared" si="29"/>
        <v>0</v>
      </c>
      <c r="I260" s="34">
        <f t="shared" si="30"/>
        <v>0</v>
      </c>
      <c r="J260" s="54">
        <f t="shared" si="31"/>
        <v>0</v>
      </c>
      <c r="K260" s="54">
        <f t="shared" si="35"/>
        <v>2</v>
      </c>
      <c r="L260" s="34">
        <f t="shared" si="36"/>
        <v>4</v>
      </c>
      <c r="M260" s="71">
        <f t="shared" si="32"/>
        <v>2.58761</v>
      </c>
      <c r="O260" s="8">
        <f t="shared" si="33"/>
        <v>0</v>
      </c>
    </row>
    <row r="261" spans="1:15" ht="12.75">
      <c r="A261" s="83">
        <f t="shared" si="34"/>
        <v>254</v>
      </c>
      <c r="G261" s="34">
        <f t="shared" si="28"/>
        <v>0</v>
      </c>
      <c r="H261" s="34">
        <f t="shared" si="29"/>
        <v>0</v>
      </c>
      <c r="I261" s="34">
        <f t="shared" si="30"/>
        <v>0</v>
      </c>
      <c r="J261" s="54">
        <f t="shared" si="31"/>
        <v>0</v>
      </c>
      <c r="K261" s="54">
        <f t="shared" si="35"/>
        <v>2</v>
      </c>
      <c r="L261" s="34">
        <f t="shared" si="36"/>
        <v>4</v>
      </c>
      <c r="M261" s="71">
        <f t="shared" si="32"/>
        <v>2.58761</v>
      </c>
      <c r="O261" s="8">
        <f t="shared" si="33"/>
        <v>0</v>
      </c>
    </row>
    <row r="262" spans="1:15" ht="12.75">
      <c r="A262" s="83">
        <f t="shared" si="34"/>
        <v>255</v>
      </c>
      <c r="G262" s="34">
        <f t="shared" si="28"/>
        <v>0</v>
      </c>
      <c r="H262" s="34">
        <f t="shared" si="29"/>
        <v>0</v>
      </c>
      <c r="I262" s="34">
        <f t="shared" si="30"/>
        <v>0</v>
      </c>
      <c r="J262" s="54">
        <f t="shared" si="31"/>
        <v>0</v>
      </c>
      <c r="K262" s="54">
        <f t="shared" si="35"/>
        <v>2</v>
      </c>
      <c r="L262" s="34">
        <f t="shared" si="36"/>
        <v>4</v>
      </c>
      <c r="M262" s="71">
        <f t="shared" si="32"/>
        <v>2.58761</v>
      </c>
      <c r="O262" s="8">
        <f t="shared" si="33"/>
        <v>0</v>
      </c>
    </row>
    <row r="263" spans="1:15" ht="12.75">
      <c r="A263" s="83">
        <f t="shared" si="34"/>
        <v>256</v>
      </c>
      <c r="G263" s="34">
        <f t="shared" si="28"/>
        <v>0</v>
      </c>
      <c r="H263" s="34">
        <f t="shared" si="29"/>
        <v>0</v>
      </c>
      <c r="I263" s="34">
        <f t="shared" si="30"/>
        <v>0</v>
      </c>
      <c r="J263" s="54">
        <f t="shared" si="31"/>
        <v>0</v>
      </c>
      <c r="K263" s="54">
        <f t="shared" si="35"/>
        <v>2</v>
      </c>
      <c r="L263" s="34">
        <f t="shared" si="36"/>
        <v>4</v>
      </c>
      <c r="M263" s="71">
        <f t="shared" si="32"/>
        <v>2.58761</v>
      </c>
      <c r="O263" s="8">
        <f t="shared" si="33"/>
        <v>0</v>
      </c>
    </row>
    <row r="264" spans="1:15" ht="12.75">
      <c r="A264" s="83">
        <f t="shared" si="34"/>
        <v>257</v>
      </c>
      <c r="G264" s="34">
        <f t="shared" si="28"/>
        <v>0</v>
      </c>
      <c r="H264" s="34">
        <f t="shared" si="29"/>
        <v>0</v>
      </c>
      <c r="I264" s="34">
        <f t="shared" si="30"/>
        <v>0</v>
      </c>
      <c r="J264" s="54">
        <f t="shared" si="31"/>
        <v>0</v>
      </c>
      <c r="K264" s="54">
        <f t="shared" si="35"/>
        <v>2</v>
      </c>
      <c r="L264" s="34">
        <f t="shared" si="36"/>
        <v>4</v>
      </c>
      <c r="M264" s="71">
        <f t="shared" si="32"/>
        <v>2.58761</v>
      </c>
      <c r="O264" s="8">
        <f t="shared" si="33"/>
        <v>0</v>
      </c>
    </row>
    <row r="265" spans="1:15" ht="12.75">
      <c r="A265" s="83">
        <f t="shared" si="34"/>
        <v>258</v>
      </c>
      <c r="G265" s="34">
        <f aca="true" t="shared" si="37" ref="G265:G328">INT(B265/S$17)*S$16+MOD(B265,S$19)*S$18</f>
        <v>0</v>
      </c>
      <c r="H265" s="34">
        <f aca="true" t="shared" si="38" ref="H265:H328">INT(C265/T$17)*T$16+MOD(C265,T$19)*T$18</f>
        <v>0</v>
      </c>
      <c r="I265" s="34">
        <f aca="true" t="shared" si="39" ref="I265:I328">INT(D265/U$17)*U$16+MOD(D265,U$19)*U$18</f>
        <v>0</v>
      </c>
      <c r="J265" s="54">
        <f aca="true" t="shared" si="40" ref="J265:J328">SUM(G265:I265)</f>
        <v>0</v>
      </c>
      <c r="K265" s="54">
        <f t="shared" si="35"/>
        <v>2</v>
      </c>
      <c r="L265" s="34">
        <f t="shared" si="36"/>
        <v>4</v>
      </c>
      <c r="M265" s="71">
        <f aca="true" t="shared" si="41" ref="M265:M328">IF(ISBLANK(E265),M264,O265)</f>
        <v>2.58761</v>
      </c>
      <c r="O265" s="8">
        <f aca="true" t="shared" si="42" ref="O265:O328">(E265-$E$8)*$R$2</f>
        <v>0</v>
      </c>
    </row>
    <row r="266" spans="1:15" ht="12.75">
      <c r="A266" s="83">
        <f aca="true" t="shared" si="43" ref="A266:A329">A265+1</f>
        <v>259</v>
      </c>
      <c r="G266" s="34">
        <f t="shared" si="37"/>
        <v>0</v>
      </c>
      <c r="H266" s="34">
        <f t="shared" si="38"/>
        <v>0</v>
      </c>
      <c r="I266" s="34">
        <f t="shared" si="39"/>
        <v>0</v>
      </c>
      <c r="J266" s="54">
        <f t="shared" si="40"/>
        <v>0</v>
      </c>
      <c r="K266" s="54">
        <f aca="true" t="shared" si="44" ref="K266:K329">IF(ISNUMBER(E266),J266-$J$8,MAX($J$8:$J$2000)-$J$8)</f>
        <v>2</v>
      </c>
      <c r="L266" s="34">
        <f aca="true" t="shared" si="45" ref="L266:L329">K266/(K266-$K$4)</f>
        <v>4</v>
      </c>
      <c r="M266" s="71">
        <f t="shared" si="41"/>
        <v>2.58761</v>
      </c>
      <c r="O266" s="8">
        <f t="shared" si="42"/>
        <v>0</v>
      </c>
    </row>
    <row r="267" spans="1:15" ht="12.75">
      <c r="A267" s="83">
        <f t="shared" si="43"/>
        <v>260</v>
      </c>
      <c r="G267" s="34">
        <f t="shared" si="37"/>
        <v>0</v>
      </c>
      <c r="H267" s="34">
        <f t="shared" si="38"/>
        <v>0</v>
      </c>
      <c r="I267" s="34">
        <f t="shared" si="39"/>
        <v>0</v>
      </c>
      <c r="J267" s="54">
        <f t="shared" si="40"/>
        <v>0</v>
      </c>
      <c r="K267" s="54">
        <f t="shared" si="44"/>
        <v>2</v>
      </c>
      <c r="L267" s="34">
        <f t="shared" si="45"/>
        <v>4</v>
      </c>
      <c r="M267" s="71">
        <f t="shared" si="41"/>
        <v>2.58761</v>
      </c>
      <c r="O267" s="8">
        <f t="shared" si="42"/>
        <v>0</v>
      </c>
    </row>
    <row r="268" spans="1:15" ht="12.75">
      <c r="A268" s="83">
        <f t="shared" si="43"/>
        <v>261</v>
      </c>
      <c r="G268" s="34">
        <f t="shared" si="37"/>
        <v>0</v>
      </c>
      <c r="H268" s="34">
        <f t="shared" si="38"/>
        <v>0</v>
      </c>
      <c r="I268" s="34">
        <f t="shared" si="39"/>
        <v>0</v>
      </c>
      <c r="J268" s="54">
        <f t="shared" si="40"/>
        <v>0</v>
      </c>
      <c r="K268" s="54">
        <f t="shared" si="44"/>
        <v>2</v>
      </c>
      <c r="L268" s="34">
        <f t="shared" si="45"/>
        <v>4</v>
      </c>
      <c r="M268" s="71">
        <f t="shared" si="41"/>
        <v>2.58761</v>
      </c>
      <c r="O268" s="8">
        <f t="shared" si="42"/>
        <v>0</v>
      </c>
    </row>
    <row r="269" spans="1:15" ht="12.75">
      <c r="A269" s="83">
        <f t="shared" si="43"/>
        <v>262</v>
      </c>
      <c r="G269" s="34">
        <f t="shared" si="37"/>
        <v>0</v>
      </c>
      <c r="H269" s="34">
        <f t="shared" si="38"/>
        <v>0</v>
      </c>
      <c r="I269" s="34">
        <f t="shared" si="39"/>
        <v>0</v>
      </c>
      <c r="J269" s="54">
        <f t="shared" si="40"/>
        <v>0</v>
      </c>
      <c r="K269" s="54">
        <f t="shared" si="44"/>
        <v>2</v>
      </c>
      <c r="L269" s="34">
        <f t="shared" si="45"/>
        <v>4</v>
      </c>
      <c r="M269" s="71">
        <f t="shared" si="41"/>
        <v>2.58761</v>
      </c>
      <c r="O269" s="8">
        <f t="shared" si="42"/>
        <v>0</v>
      </c>
    </row>
    <row r="270" spans="1:15" ht="12.75">
      <c r="A270" s="83">
        <f t="shared" si="43"/>
        <v>263</v>
      </c>
      <c r="G270" s="34">
        <f t="shared" si="37"/>
        <v>0</v>
      </c>
      <c r="H270" s="34">
        <f t="shared" si="38"/>
        <v>0</v>
      </c>
      <c r="I270" s="34">
        <f t="shared" si="39"/>
        <v>0</v>
      </c>
      <c r="J270" s="54">
        <f t="shared" si="40"/>
        <v>0</v>
      </c>
      <c r="K270" s="54">
        <f t="shared" si="44"/>
        <v>2</v>
      </c>
      <c r="L270" s="34">
        <f t="shared" si="45"/>
        <v>4</v>
      </c>
      <c r="M270" s="71">
        <f t="shared" si="41"/>
        <v>2.58761</v>
      </c>
      <c r="O270" s="8">
        <f t="shared" si="42"/>
        <v>0</v>
      </c>
    </row>
    <row r="271" spans="1:15" ht="12.75">
      <c r="A271" s="83">
        <f t="shared" si="43"/>
        <v>264</v>
      </c>
      <c r="G271" s="34">
        <f t="shared" si="37"/>
        <v>0</v>
      </c>
      <c r="H271" s="34">
        <f t="shared" si="38"/>
        <v>0</v>
      </c>
      <c r="I271" s="34">
        <f t="shared" si="39"/>
        <v>0</v>
      </c>
      <c r="J271" s="54">
        <f t="shared" si="40"/>
        <v>0</v>
      </c>
      <c r="K271" s="54">
        <f t="shared" si="44"/>
        <v>2</v>
      </c>
      <c r="L271" s="34">
        <f t="shared" si="45"/>
        <v>4</v>
      </c>
      <c r="M271" s="71">
        <f t="shared" si="41"/>
        <v>2.58761</v>
      </c>
      <c r="O271" s="8">
        <f t="shared" si="42"/>
        <v>0</v>
      </c>
    </row>
    <row r="272" spans="1:15" ht="12.75">
      <c r="A272" s="83">
        <f t="shared" si="43"/>
        <v>265</v>
      </c>
      <c r="G272" s="34">
        <f t="shared" si="37"/>
        <v>0</v>
      </c>
      <c r="H272" s="34">
        <f t="shared" si="38"/>
        <v>0</v>
      </c>
      <c r="I272" s="34">
        <f t="shared" si="39"/>
        <v>0</v>
      </c>
      <c r="J272" s="54">
        <f t="shared" si="40"/>
        <v>0</v>
      </c>
      <c r="K272" s="54">
        <f t="shared" si="44"/>
        <v>2</v>
      </c>
      <c r="L272" s="34">
        <f t="shared" si="45"/>
        <v>4</v>
      </c>
      <c r="M272" s="71">
        <f t="shared" si="41"/>
        <v>2.58761</v>
      </c>
      <c r="O272" s="8">
        <f t="shared" si="42"/>
        <v>0</v>
      </c>
    </row>
    <row r="273" spans="1:15" ht="12.75">
      <c r="A273" s="83">
        <f t="shared" si="43"/>
        <v>266</v>
      </c>
      <c r="G273" s="34">
        <f t="shared" si="37"/>
        <v>0</v>
      </c>
      <c r="H273" s="34">
        <f t="shared" si="38"/>
        <v>0</v>
      </c>
      <c r="I273" s="34">
        <f t="shared" si="39"/>
        <v>0</v>
      </c>
      <c r="J273" s="54">
        <f t="shared" si="40"/>
        <v>0</v>
      </c>
      <c r="K273" s="54">
        <f t="shared" si="44"/>
        <v>2</v>
      </c>
      <c r="L273" s="34">
        <f t="shared" si="45"/>
        <v>4</v>
      </c>
      <c r="M273" s="71">
        <f t="shared" si="41"/>
        <v>2.58761</v>
      </c>
      <c r="O273" s="8">
        <f t="shared" si="42"/>
        <v>0</v>
      </c>
    </row>
    <row r="274" spans="1:15" ht="12.75">
      <c r="A274" s="83">
        <f t="shared" si="43"/>
        <v>267</v>
      </c>
      <c r="G274" s="34">
        <f t="shared" si="37"/>
        <v>0</v>
      </c>
      <c r="H274" s="34">
        <f t="shared" si="38"/>
        <v>0</v>
      </c>
      <c r="I274" s="34">
        <f t="shared" si="39"/>
        <v>0</v>
      </c>
      <c r="J274" s="54">
        <f t="shared" si="40"/>
        <v>0</v>
      </c>
      <c r="K274" s="54">
        <f t="shared" si="44"/>
        <v>2</v>
      </c>
      <c r="L274" s="34">
        <f t="shared" si="45"/>
        <v>4</v>
      </c>
      <c r="M274" s="71">
        <f t="shared" si="41"/>
        <v>2.58761</v>
      </c>
      <c r="O274" s="8">
        <f t="shared" si="42"/>
        <v>0</v>
      </c>
    </row>
    <row r="275" spans="1:15" ht="12.75">
      <c r="A275" s="83">
        <f t="shared" si="43"/>
        <v>268</v>
      </c>
      <c r="G275" s="34">
        <f t="shared" si="37"/>
        <v>0</v>
      </c>
      <c r="H275" s="34">
        <f t="shared" si="38"/>
        <v>0</v>
      </c>
      <c r="I275" s="34">
        <f t="shared" si="39"/>
        <v>0</v>
      </c>
      <c r="J275" s="54">
        <f t="shared" si="40"/>
        <v>0</v>
      </c>
      <c r="K275" s="54">
        <f t="shared" si="44"/>
        <v>2</v>
      </c>
      <c r="L275" s="34">
        <f t="shared" si="45"/>
        <v>4</v>
      </c>
      <c r="M275" s="71">
        <f t="shared" si="41"/>
        <v>2.58761</v>
      </c>
      <c r="O275" s="8">
        <f t="shared" si="42"/>
        <v>0</v>
      </c>
    </row>
    <row r="276" spans="1:15" ht="12.75">
      <c r="A276" s="83">
        <f t="shared" si="43"/>
        <v>269</v>
      </c>
      <c r="G276" s="34">
        <f t="shared" si="37"/>
        <v>0</v>
      </c>
      <c r="H276" s="34">
        <f t="shared" si="38"/>
        <v>0</v>
      </c>
      <c r="I276" s="34">
        <f t="shared" si="39"/>
        <v>0</v>
      </c>
      <c r="J276" s="54">
        <f t="shared" si="40"/>
        <v>0</v>
      </c>
      <c r="K276" s="54">
        <f t="shared" si="44"/>
        <v>2</v>
      </c>
      <c r="L276" s="34">
        <f t="shared" si="45"/>
        <v>4</v>
      </c>
      <c r="M276" s="71">
        <f t="shared" si="41"/>
        <v>2.58761</v>
      </c>
      <c r="O276" s="8">
        <f t="shared" si="42"/>
        <v>0</v>
      </c>
    </row>
    <row r="277" spans="1:15" ht="12.75">
      <c r="A277" s="83">
        <f t="shared" si="43"/>
        <v>270</v>
      </c>
      <c r="G277" s="34">
        <f t="shared" si="37"/>
        <v>0</v>
      </c>
      <c r="H277" s="34">
        <f t="shared" si="38"/>
        <v>0</v>
      </c>
      <c r="I277" s="34">
        <f t="shared" si="39"/>
        <v>0</v>
      </c>
      <c r="J277" s="54">
        <f t="shared" si="40"/>
        <v>0</v>
      </c>
      <c r="K277" s="54">
        <f t="shared" si="44"/>
        <v>2</v>
      </c>
      <c r="L277" s="34">
        <f t="shared" si="45"/>
        <v>4</v>
      </c>
      <c r="M277" s="71">
        <f t="shared" si="41"/>
        <v>2.58761</v>
      </c>
      <c r="O277" s="8">
        <f t="shared" si="42"/>
        <v>0</v>
      </c>
    </row>
    <row r="278" spans="1:15" ht="12.75">
      <c r="A278" s="83">
        <f t="shared" si="43"/>
        <v>271</v>
      </c>
      <c r="G278" s="34">
        <f t="shared" si="37"/>
        <v>0</v>
      </c>
      <c r="H278" s="34">
        <f t="shared" si="38"/>
        <v>0</v>
      </c>
      <c r="I278" s="34">
        <f t="shared" si="39"/>
        <v>0</v>
      </c>
      <c r="J278" s="54">
        <f t="shared" si="40"/>
        <v>0</v>
      </c>
      <c r="K278" s="54">
        <f t="shared" si="44"/>
        <v>2</v>
      </c>
      <c r="L278" s="34">
        <f t="shared" si="45"/>
        <v>4</v>
      </c>
      <c r="M278" s="71">
        <f t="shared" si="41"/>
        <v>2.58761</v>
      </c>
      <c r="O278" s="8">
        <f t="shared" si="42"/>
        <v>0</v>
      </c>
    </row>
    <row r="279" spans="1:15" ht="12.75">
      <c r="A279" s="83">
        <f t="shared" si="43"/>
        <v>272</v>
      </c>
      <c r="G279" s="34">
        <f t="shared" si="37"/>
        <v>0</v>
      </c>
      <c r="H279" s="34">
        <f t="shared" si="38"/>
        <v>0</v>
      </c>
      <c r="I279" s="34">
        <f t="shared" si="39"/>
        <v>0</v>
      </c>
      <c r="J279" s="54">
        <f t="shared" si="40"/>
        <v>0</v>
      </c>
      <c r="K279" s="54">
        <f t="shared" si="44"/>
        <v>2</v>
      </c>
      <c r="L279" s="34">
        <f t="shared" si="45"/>
        <v>4</v>
      </c>
      <c r="M279" s="71">
        <f t="shared" si="41"/>
        <v>2.58761</v>
      </c>
      <c r="O279" s="8">
        <f t="shared" si="42"/>
        <v>0</v>
      </c>
    </row>
    <row r="280" spans="1:15" ht="12.75">
      <c r="A280" s="83">
        <f t="shared" si="43"/>
        <v>273</v>
      </c>
      <c r="G280" s="34">
        <f t="shared" si="37"/>
        <v>0</v>
      </c>
      <c r="H280" s="34">
        <f t="shared" si="38"/>
        <v>0</v>
      </c>
      <c r="I280" s="34">
        <f t="shared" si="39"/>
        <v>0</v>
      </c>
      <c r="J280" s="54">
        <f t="shared" si="40"/>
        <v>0</v>
      </c>
      <c r="K280" s="54">
        <f t="shared" si="44"/>
        <v>2</v>
      </c>
      <c r="L280" s="34">
        <f t="shared" si="45"/>
        <v>4</v>
      </c>
      <c r="M280" s="71">
        <f t="shared" si="41"/>
        <v>2.58761</v>
      </c>
      <c r="O280" s="8">
        <f t="shared" si="42"/>
        <v>0</v>
      </c>
    </row>
    <row r="281" spans="1:15" ht="12.75">
      <c r="A281" s="83">
        <f t="shared" si="43"/>
        <v>274</v>
      </c>
      <c r="G281" s="34">
        <f t="shared" si="37"/>
        <v>0</v>
      </c>
      <c r="H281" s="34">
        <f t="shared" si="38"/>
        <v>0</v>
      </c>
      <c r="I281" s="34">
        <f t="shared" si="39"/>
        <v>0</v>
      </c>
      <c r="J281" s="54">
        <f t="shared" si="40"/>
        <v>0</v>
      </c>
      <c r="K281" s="54">
        <f t="shared" si="44"/>
        <v>2</v>
      </c>
      <c r="L281" s="34">
        <f t="shared" si="45"/>
        <v>4</v>
      </c>
      <c r="M281" s="71">
        <f t="shared" si="41"/>
        <v>2.58761</v>
      </c>
      <c r="O281" s="8">
        <f t="shared" si="42"/>
        <v>0</v>
      </c>
    </row>
    <row r="282" spans="1:15" ht="12.75">
      <c r="A282" s="83">
        <f t="shared" si="43"/>
        <v>275</v>
      </c>
      <c r="G282" s="34">
        <f t="shared" si="37"/>
        <v>0</v>
      </c>
      <c r="H282" s="34">
        <f t="shared" si="38"/>
        <v>0</v>
      </c>
      <c r="I282" s="34">
        <f t="shared" si="39"/>
        <v>0</v>
      </c>
      <c r="J282" s="54">
        <f t="shared" si="40"/>
        <v>0</v>
      </c>
      <c r="K282" s="54">
        <f t="shared" si="44"/>
        <v>2</v>
      </c>
      <c r="L282" s="34">
        <f t="shared" si="45"/>
        <v>4</v>
      </c>
      <c r="M282" s="71">
        <f t="shared" si="41"/>
        <v>2.58761</v>
      </c>
      <c r="O282" s="8">
        <f t="shared" si="42"/>
        <v>0</v>
      </c>
    </row>
    <row r="283" spans="1:15" ht="12.75">
      <c r="A283" s="83">
        <f t="shared" si="43"/>
        <v>276</v>
      </c>
      <c r="G283" s="34">
        <f t="shared" si="37"/>
        <v>0</v>
      </c>
      <c r="H283" s="34">
        <f t="shared" si="38"/>
        <v>0</v>
      </c>
      <c r="I283" s="34">
        <f t="shared" si="39"/>
        <v>0</v>
      </c>
      <c r="J283" s="54">
        <f t="shared" si="40"/>
        <v>0</v>
      </c>
      <c r="K283" s="54">
        <f t="shared" si="44"/>
        <v>2</v>
      </c>
      <c r="L283" s="34">
        <f t="shared" si="45"/>
        <v>4</v>
      </c>
      <c r="M283" s="71">
        <f t="shared" si="41"/>
        <v>2.58761</v>
      </c>
      <c r="O283" s="8">
        <f t="shared" si="42"/>
        <v>0</v>
      </c>
    </row>
    <row r="284" spans="1:15" ht="12.75">
      <c r="A284" s="83">
        <f t="shared" si="43"/>
        <v>277</v>
      </c>
      <c r="G284" s="34">
        <f t="shared" si="37"/>
        <v>0</v>
      </c>
      <c r="H284" s="34">
        <f t="shared" si="38"/>
        <v>0</v>
      </c>
      <c r="I284" s="34">
        <f t="shared" si="39"/>
        <v>0</v>
      </c>
      <c r="J284" s="54">
        <f t="shared" si="40"/>
        <v>0</v>
      </c>
      <c r="K284" s="54">
        <f t="shared" si="44"/>
        <v>2</v>
      </c>
      <c r="L284" s="34">
        <f t="shared" si="45"/>
        <v>4</v>
      </c>
      <c r="M284" s="71">
        <f t="shared" si="41"/>
        <v>2.58761</v>
      </c>
      <c r="O284" s="8">
        <f t="shared" si="42"/>
        <v>0</v>
      </c>
    </row>
    <row r="285" spans="1:15" ht="12.75">
      <c r="A285" s="83">
        <f t="shared" si="43"/>
        <v>278</v>
      </c>
      <c r="G285" s="34">
        <f t="shared" si="37"/>
        <v>0</v>
      </c>
      <c r="H285" s="34">
        <f t="shared" si="38"/>
        <v>0</v>
      </c>
      <c r="I285" s="34">
        <f t="shared" si="39"/>
        <v>0</v>
      </c>
      <c r="J285" s="54">
        <f t="shared" si="40"/>
        <v>0</v>
      </c>
      <c r="K285" s="54">
        <f t="shared" si="44"/>
        <v>2</v>
      </c>
      <c r="L285" s="34">
        <f t="shared" si="45"/>
        <v>4</v>
      </c>
      <c r="M285" s="71">
        <f t="shared" si="41"/>
        <v>2.58761</v>
      </c>
      <c r="O285" s="8">
        <f t="shared" si="42"/>
        <v>0</v>
      </c>
    </row>
    <row r="286" spans="1:15" ht="12.75">
      <c r="A286" s="83">
        <f t="shared" si="43"/>
        <v>279</v>
      </c>
      <c r="G286" s="34">
        <f t="shared" si="37"/>
        <v>0</v>
      </c>
      <c r="H286" s="34">
        <f t="shared" si="38"/>
        <v>0</v>
      </c>
      <c r="I286" s="34">
        <f t="shared" si="39"/>
        <v>0</v>
      </c>
      <c r="J286" s="54">
        <f t="shared" si="40"/>
        <v>0</v>
      </c>
      <c r="K286" s="54">
        <f t="shared" si="44"/>
        <v>2</v>
      </c>
      <c r="L286" s="34">
        <f t="shared" si="45"/>
        <v>4</v>
      </c>
      <c r="M286" s="71">
        <f t="shared" si="41"/>
        <v>2.58761</v>
      </c>
      <c r="O286" s="8">
        <f t="shared" si="42"/>
        <v>0</v>
      </c>
    </row>
    <row r="287" spans="1:15" ht="12.75">
      <c r="A287" s="83">
        <f t="shared" si="43"/>
        <v>280</v>
      </c>
      <c r="G287" s="34">
        <f t="shared" si="37"/>
        <v>0</v>
      </c>
      <c r="H287" s="34">
        <f t="shared" si="38"/>
        <v>0</v>
      </c>
      <c r="I287" s="34">
        <f t="shared" si="39"/>
        <v>0</v>
      </c>
      <c r="J287" s="54">
        <f t="shared" si="40"/>
        <v>0</v>
      </c>
      <c r="K287" s="54">
        <f t="shared" si="44"/>
        <v>2</v>
      </c>
      <c r="L287" s="34">
        <f t="shared" si="45"/>
        <v>4</v>
      </c>
      <c r="M287" s="71">
        <f t="shared" si="41"/>
        <v>2.58761</v>
      </c>
      <c r="O287" s="8">
        <f t="shared" si="42"/>
        <v>0</v>
      </c>
    </row>
    <row r="288" spans="1:15" ht="12.75">
      <c r="A288" s="83">
        <f t="shared" si="43"/>
        <v>281</v>
      </c>
      <c r="G288" s="34">
        <f t="shared" si="37"/>
        <v>0</v>
      </c>
      <c r="H288" s="34">
        <f t="shared" si="38"/>
        <v>0</v>
      </c>
      <c r="I288" s="34">
        <f t="shared" si="39"/>
        <v>0</v>
      </c>
      <c r="J288" s="54">
        <f t="shared" si="40"/>
        <v>0</v>
      </c>
      <c r="K288" s="54">
        <f t="shared" si="44"/>
        <v>2</v>
      </c>
      <c r="L288" s="34">
        <f t="shared" si="45"/>
        <v>4</v>
      </c>
      <c r="M288" s="71">
        <f t="shared" si="41"/>
        <v>2.58761</v>
      </c>
      <c r="O288" s="8">
        <f t="shared" si="42"/>
        <v>0</v>
      </c>
    </row>
    <row r="289" spans="1:15" ht="12.75">
      <c r="A289" s="83">
        <f t="shared" si="43"/>
        <v>282</v>
      </c>
      <c r="G289" s="34">
        <f t="shared" si="37"/>
        <v>0</v>
      </c>
      <c r="H289" s="34">
        <f t="shared" si="38"/>
        <v>0</v>
      </c>
      <c r="I289" s="34">
        <f t="shared" si="39"/>
        <v>0</v>
      </c>
      <c r="J289" s="54">
        <f t="shared" si="40"/>
        <v>0</v>
      </c>
      <c r="K289" s="54">
        <f t="shared" si="44"/>
        <v>2</v>
      </c>
      <c r="L289" s="34">
        <f t="shared" si="45"/>
        <v>4</v>
      </c>
      <c r="M289" s="71">
        <f t="shared" si="41"/>
        <v>2.58761</v>
      </c>
      <c r="O289" s="8">
        <f t="shared" si="42"/>
        <v>0</v>
      </c>
    </row>
    <row r="290" spans="1:15" ht="12.75">
      <c r="A290" s="83">
        <f t="shared" si="43"/>
        <v>283</v>
      </c>
      <c r="G290" s="34">
        <f t="shared" si="37"/>
        <v>0</v>
      </c>
      <c r="H290" s="34">
        <f t="shared" si="38"/>
        <v>0</v>
      </c>
      <c r="I290" s="34">
        <f t="shared" si="39"/>
        <v>0</v>
      </c>
      <c r="J290" s="54">
        <f t="shared" si="40"/>
        <v>0</v>
      </c>
      <c r="K290" s="54">
        <f t="shared" si="44"/>
        <v>2</v>
      </c>
      <c r="L290" s="34">
        <f t="shared" si="45"/>
        <v>4</v>
      </c>
      <c r="M290" s="71">
        <f t="shared" si="41"/>
        <v>2.58761</v>
      </c>
      <c r="O290" s="8">
        <f t="shared" si="42"/>
        <v>0</v>
      </c>
    </row>
    <row r="291" spans="1:15" ht="12.75">
      <c r="A291" s="83">
        <f t="shared" si="43"/>
        <v>284</v>
      </c>
      <c r="G291" s="34">
        <f t="shared" si="37"/>
        <v>0</v>
      </c>
      <c r="H291" s="34">
        <f t="shared" si="38"/>
        <v>0</v>
      </c>
      <c r="I291" s="34">
        <f t="shared" si="39"/>
        <v>0</v>
      </c>
      <c r="J291" s="54">
        <f t="shared" si="40"/>
        <v>0</v>
      </c>
      <c r="K291" s="54">
        <f t="shared" si="44"/>
        <v>2</v>
      </c>
      <c r="L291" s="34">
        <f t="shared" si="45"/>
        <v>4</v>
      </c>
      <c r="M291" s="71">
        <f t="shared" si="41"/>
        <v>2.58761</v>
      </c>
      <c r="O291" s="8">
        <f t="shared" si="42"/>
        <v>0</v>
      </c>
    </row>
    <row r="292" spans="1:15" ht="12.75">
      <c r="A292" s="83">
        <f t="shared" si="43"/>
        <v>285</v>
      </c>
      <c r="G292" s="34">
        <f t="shared" si="37"/>
        <v>0</v>
      </c>
      <c r="H292" s="34">
        <f t="shared" si="38"/>
        <v>0</v>
      </c>
      <c r="I292" s="34">
        <f t="shared" si="39"/>
        <v>0</v>
      </c>
      <c r="J292" s="54">
        <f t="shared" si="40"/>
        <v>0</v>
      </c>
      <c r="K292" s="54">
        <f t="shared" si="44"/>
        <v>2</v>
      </c>
      <c r="L292" s="34">
        <f t="shared" si="45"/>
        <v>4</v>
      </c>
      <c r="M292" s="71">
        <f t="shared" si="41"/>
        <v>2.58761</v>
      </c>
      <c r="O292" s="8">
        <f t="shared" si="42"/>
        <v>0</v>
      </c>
    </row>
    <row r="293" spans="1:15" ht="12.75">
      <c r="A293" s="83">
        <f t="shared" si="43"/>
        <v>286</v>
      </c>
      <c r="G293" s="34">
        <f t="shared" si="37"/>
        <v>0</v>
      </c>
      <c r="H293" s="34">
        <f t="shared" si="38"/>
        <v>0</v>
      </c>
      <c r="I293" s="34">
        <f t="shared" si="39"/>
        <v>0</v>
      </c>
      <c r="J293" s="54">
        <f t="shared" si="40"/>
        <v>0</v>
      </c>
      <c r="K293" s="54">
        <f t="shared" si="44"/>
        <v>2</v>
      </c>
      <c r="L293" s="34">
        <f t="shared" si="45"/>
        <v>4</v>
      </c>
      <c r="M293" s="71">
        <f t="shared" si="41"/>
        <v>2.58761</v>
      </c>
      <c r="O293" s="8">
        <f t="shared" si="42"/>
        <v>0</v>
      </c>
    </row>
    <row r="294" spans="1:15" ht="12.75">
      <c r="A294" s="83">
        <f t="shared" si="43"/>
        <v>287</v>
      </c>
      <c r="G294" s="34">
        <f t="shared" si="37"/>
        <v>0</v>
      </c>
      <c r="H294" s="34">
        <f t="shared" si="38"/>
        <v>0</v>
      </c>
      <c r="I294" s="34">
        <f t="shared" si="39"/>
        <v>0</v>
      </c>
      <c r="J294" s="54">
        <f t="shared" si="40"/>
        <v>0</v>
      </c>
      <c r="K294" s="54">
        <f t="shared" si="44"/>
        <v>2</v>
      </c>
      <c r="L294" s="34">
        <f t="shared" si="45"/>
        <v>4</v>
      </c>
      <c r="M294" s="71">
        <f t="shared" si="41"/>
        <v>2.58761</v>
      </c>
      <c r="O294" s="8">
        <f t="shared" si="42"/>
        <v>0</v>
      </c>
    </row>
    <row r="295" spans="1:15" ht="12.75">
      <c r="A295" s="83">
        <f t="shared" si="43"/>
        <v>288</v>
      </c>
      <c r="G295" s="34">
        <f t="shared" si="37"/>
        <v>0</v>
      </c>
      <c r="H295" s="34">
        <f t="shared" si="38"/>
        <v>0</v>
      </c>
      <c r="I295" s="34">
        <f t="shared" si="39"/>
        <v>0</v>
      </c>
      <c r="J295" s="54">
        <f t="shared" si="40"/>
        <v>0</v>
      </c>
      <c r="K295" s="54">
        <f t="shared" si="44"/>
        <v>2</v>
      </c>
      <c r="L295" s="34">
        <f t="shared" si="45"/>
        <v>4</v>
      </c>
      <c r="M295" s="71">
        <f t="shared" si="41"/>
        <v>2.58761</v>
      </c>
      <c r="O295" s="8">
        <f t="shared" si="42"/>
        <v>0</v>
      </c>
    </row>
    <row r="296" spans="1:15" ht="12.75">
      <c r="A296" s="83">
        <f t="shared" si="43"/>
        <v>289</v>
      </c>
      <c r="G296" s="34">
        <f t="shared" si="37"/>
        <v>0</v>
      </c>
      <c r="H296" s="34">
        <f t="shared" si="38"/>
        <v>0</v>
      </c>
      <c r="I296" s="34">
        <f t="shared" si="39"/>
        <v>0</v>
      </c>
      <c r="J296" s="54">
        <f t="shared" si="40"/>
        <v>0</v>
      </c>
      <c r="K296" s="54">
        <f t="shared" si="44"/>
        <v>2</v>
      </c>
      <c r="L296" s="34">
        <f t="shared" si="45"/>
        <v>4</v>
      </c>
      <c r="M296" s="71">
        <f t="shared" si="41"/>
        <v>2.58761</v>
      </c>
      <c r="O296" s="8">
        <f t="shared" si="42"/>
        <v>0</v>
      </c>
    </row>
    <row r="297" spans="1:15" ht="12.75">
      <c r="A297" s="83">
        <f t="shared" si="43"/>
        <v>290</v>
      </c>
      <c r="G297" s="34">
        <f t="shared" si="37"/>
        <v>0</v>
      </c>
      <c r="H297" s="34">
        <f t="shared" si="38"/>
        <v>0</v>
      </c>
      <c r="I297" s="34">
        <f t="shared" si="39"/>
        <v>0</v>
      </c>
      <c r="J297" s="54">
        <f t="shared" si="40"/>
        <v>0</v>
      </c>
      <c r="K297" s="54">
        <f t="shared" si="44"/>
        <v>2</v>
      </c>
      <c r="L297" s="34">
        <f t="shared" si="45"/>
        <v>4</v>
      </c>
      <c r="M297" s="71">
        <f t="shared" si="41"/>
        <v>2.58761</v>
      </c>
      <c r="O297" s="8">
        <f t="shared" si="42"/>
        <v>0</v>
      </c>
    </row>
    <row r="298" spans="1:15" ht="12.75">
      <c r="A298" s="83">
        <f t="shared" si="43"/>
        <v>291</v>
      </c>
      <c r="G298" s="34">
        <f t="shared" si="37"/>
        <v>0</v>
      </c>
      <c r="H298" s="34">
        <f t="shared" si="38"/>
        <v>0</v>
      </c>
      <c r="I298" s="34">
        <f t="shared" si="39"/>
        <v>0</v>
      </c>
      <c r="J298" s="54">
        <f t="shared" si="40"/>
        <v>0</v>
      </c>
      <c r="K298" s="54">
        <f t="shared" si="44"/>
        <v>2</v>
      </c>
      <c r="L298" s="34">
        <f t="shared" si="45"/>
        <v>4</v>
      </c>
      <c r="M298" s="71">
        <f t="shared" si="41"/>
        <v>2.58761</v>
      </c>
      <c r="O298" s="8">
        <f t="shared" si="42"/>
        <v>0</v>
      </c>
    </row>
    <row r="299" spans="1:15" ht="12.75">
      <c r="A299" s="83">
        <f t="shared" si="43"/>
        <v>292</v>
      </c>
      <c r="G299" s="34">
        <f t="shared" si="37"/>
        <v>0</v>
      </c>
      <c r="H299" s="34">
        <f t="shared" si="38"/>
        <v>0</v>
      </c>
      <c r="I299" s="34">
        <f t="shared" si="39"/>
        <v>0</v>
      </c>
      <c r="J299" s="54">
        <f t="shared" si="40"/>
        <v>0</v>
      </c>
      <c r="K299" s="54">
        <f t="shared" si="44"/>
        <v>2</v>
      </c>
      <c r="L299" s="34">
        <f t="shared" si="45"/>
        <v>4</v>
      </c>
      <c r="M299" s="71">
        <f t="shared" si="41"/>
        <v>2.58761</v>
      </c>
      <c r="O299" s="8">
        <f t="shared" si="42"/>
        <v>0</v>
      </c>
    </row>
    <row r="300" spans="1:15" ht="12.75">
      <c r="A300" s="83">
        <f t="shared" si="43"/>
        <v>293</v>
      </c>
      <c r="G300" s="34">
        <f t="shared" si="37"/>
        <v>0</v>
      </c>
      <c r="H300" s="34">
        <f t="shared" si="38"/>
        <v>0</v>
      </c>
      <c r="I300" s="34">
        <f t="shared" si="39"/>
        <v>0</v>
      </c>
      <c r="J300" s="54">
        <f t="shared" si="40"/>
        <v>0</v>
      </c>
      <c r="K300" s="54">
        <f t="shared" si="44"/>
        <v>2</v>
      </c>
      <c r="L300" s="34">
        <f t="shared" si="45"/>
        <v>4</v>
      </c>
      <c r="M300" s="71">
        <f t="shared" si="41"/>
        <v>2.58761</v>
      </c>
      <c r="O300" s="8">
        <f t="shared" si="42"/>
        <v>0</v>
      </c>
    </row>
    <row r="301" spans="1:15" ht="12.75">
      <c r="A301" s="83">
        <f t="shared" si="43"/>
        <v>294</v>
      </c>
      <c r="G301" s="34">
        <f t="shared" si="37"/>
        <v>0</v>
      </c>
      <c r="H301" s="34">
        <f t="shared" si="38"/>
        <v>0</v>
      </c>
      <c r="I301" s="34">
        <f t="shared" si="39"/>
        <v>0</v>
      </c>
      <c r="J301" s="54">
        <f t="shared" si="40"/>
        <v>0</v>
      </c>
      <c r="K301" s="54">
        <f t="shared" si="44"/>
        <v>2</v>
      </c>
      <c r="L301" s="34">
        <f t="shared" si="45"/>
        <v>4</v>
      </c>
      <c r="M301" s="71">
        <f t="shared" si="41"/>
        <v>2.58761</v>
      </c>
      <c r="O301" s="8">
        <f t="shared" si="42"/>
        <v>0</v>
      </c>
    </row>
    <row r="302" spans="1:15" ht="12.75">
      <c r="A302" s="83">
        <f t="shared" si="43"/>
        <v>295</v>
      </c>
      <c r="G302" s="34">
        <f t="shared" si="37"/>
        <v>0</v>
      </c>
      <c r="H302" s="34">
        <f t="shared" si="38"/>
        <v>0</v>
      </c>
      <c r="I302" s="34">
        <f t="shared" si="39"/>
        <v>0</v>
      </c>
      <c r="J302" s="54">
        <f t="shared" si="40"/>
        <v>0</v>
      </c>
      <c r="K302" s="54">
        <f t="shared" si="44"/>
        <v>2</v>
      </c>
      <c r="L302" s="34">
        <f t="shared" si="45"/>
        <v>4</v>
      </c>
      <c r="M302" s="71">
        <f t="shared" si="41"/>
        <v>2.58761</v>
      </c>
      <c r="O302" s="8">
        <f t="shared" si="42"/>
        <v>0</v>
      </c>
    </row>
    <row r="303" spans="1:15" ht="12.75">
      <c r="A303" s="83">
        <f t="shared" si="43"/>
        <v>296</v>
      </c>
      <c r="G303" s="34">
        <f t="shared" si="37"/>
        <v>0</v>
      </c>
      <c r="H303" s="34">
        <f t="shared" si="38"/>
        <v>0</v>
      </c>
      <c r="I303" s="34">
        <f t="shared" si="39"/>
        <v>0</v>
      </c>
      <c r="J303" s="54">
        <f t="shared" si="40"/>
        <v>0</v>
      </c>
      <c r="K303" s="54">
        <f t="shared" si="44"/>
        <v>2</v>
      </c>
      <c r="L303" s="34">
        <f t="shared" si="45"/>
        <v>4</v>
      </c>
      <c r="M303" s="71">
        <f t="shared" si="41"/>
        <v>2.58761</v>
      </c>
      <c r="O303" s="8">
        <f t="shared" si="42"/>
        <v>0</v>
      </c>
    </row>
    <row r="304" spans="1:15" ht="12.75">
      <c r="A304" s="83">
        <f t="shared" si="43"/>
        <v>297</v>
      </c>
      <c r="G304" s="34">
        <f t="shared" si="37"/>
        <v>0</v>
      </c>
      <c r="H304" s="34">
        <f t="shared" si="38"/>
        <v>0</v>
      </c>
      <c r="I304" s="34">
        <f t="shared" si="39"/>
        <v>0</v>
      </c>
      <c r="J304" s="54">
        <f t="shared" si="40"/>
        <v>0</v>
      </c>
      <c r="K304" s="54">
        <f t="shared" si="44"/>
        <v>2</v>
      </c>
      <c r="L304" s="34">
        <f t="shared" si="45"/>
        <v>4</v>
      </c>
      <c r="M304" s="71">
        <f t="shared" si="41"/>
        <v>2.58761</v>
      </c>
      <c r="O304" s="8">
        <f t="shared" si="42"/>
        <v>0</v>
      </c>
    </row>
    <row r="305" spans="1:15" ht="12.75">
      <c r="A305" s="83">
        <f t="shared" si="43"/>
        <v>298</v>
      </c>
      <c r="G305" s="34">
        <f t="shared" si="37"/>
        <v>0</v>
      </c>
      <c r="H305" s="34">
        <f t="shared" si="38"/>
        <v>0</v>
      </c>
      <c r="I305" s="34">
        <f t="shared" si="39"/>
        <v>0</v>
      </c>
      <c r="J305" s="54">
        <f t="shared" si="40"/>
        <v>0</v>
      </c>
      <c r="K305" s="54">
        <f t="shared" si="44"/>
        <v>2</v>
      </c>
      <c r="L305" s="34">
        <f t="shared" si="45"/>
        <v>4</v>
      </c>
      <c r="M305" s="71">
        <f t="shared" si="41"/>
        <v>2.58761</v>
      </c>
      <c r="O305" s="8">
        <f t="shared" si="42"/>
        <v>0</v>
      </c>
    </row>
    <row r="306" spans="1:15" ht="12.75">
      <c r="A306" s="83">
        <f t="shared" si="43"/>
        <v>299</v>
      </c>
      <c r="G306" s="34">
        <f t="shared" si="37"/>
        <v>0</v>
      </c>
      <c r="H306" s="34">
        <f t="shared" si="38"/>
        <v>0</v>
      </c>
      <c r="I306" s="34">
        <f t="shared" si="39"/>
        <v>0</v>
      </c>
      <c r="J306" s="54">
        <f t="shared" si="40"/>
        <v>0</v>
      </c>
      <c r="K306" s="54">
        <f t="shared" si="44"/>
        <v>2</v>
      </c>
      <c r="L306" s="34">
        <f t="shared" si="45"/>
        <v>4</v>
      </c>
      <c r="M306" s="71">
        <f t="shared" si="41"/>
        <v>2.58761</v>
      </c>
      <c r="O306" s="8">
        <f t="shared" si="42"/>
        <v>0</v>
      </c>
    </row>
    <row r="307" spans="1:15" ht="12.75">
      <c r="A307" s="83">
        <f t="shared" si="43"/>
        <v>300</v>
      </c>
      <c r="G307" s="34">
        <f t="shared" si="37"/>
        <v>0</v>
      </c>
      <c r="H307" s="34">
        <f t="shared" si="38"/>
        <v>0</v>
      </c>
      <c r="I307" s="34">
        <f t="shared" si="39"/>
        <v>0</v>
      </c>
      <c r="J307" s="54">
        <f t="shared" si="40"/>
        <v>0</v>
      </c>
      <c r="K307" s="54">
        <f t="shared" si="44"/>
        <v>2</v>
      </c>
      <c r="L307" s="34">
        <f t="shared" si="45"/>
        <v>4</v>
      </c>
      <c r="M307" s="71">
        <f t="shared" si="41"/>
        <v>2.58761</v>
      </c>
      <c r="O307" s="8">
        <f t="shared" si="42"/>
        <v>0</v>
      </c>
    </row>
    <row r="308" spans="1:15" ht="12.75">
      <c r="A308" s="83">
        <f t="shared" si="43"/>
        <v>301</v>
      </c>
      <c r="G308" s="34">
        <f t="shared" si="37"/>
        <v>0</v>
      </c>
      <c r="H308" s="34">
        <f t="shared" si="38"/>
        <v>0</v>
      </c>
      <c r="I308" s="34">
        <f t="shared" si="39"/>
        <v>0</v>
      </c>
      <c r="J308" s="54">
        <f t="shared" si="40"/>
        <v>0</v>
      </c>
      <c r="K308" s="54">
        <f t="shared" si="44"/>
        <v>2</v>
      </c>
      <c r="L308" s="34">
        <f t="shared" si="45"/>
        <v>4</v>
      </c>
      <c r="M308" s="71">
        <f t="shared" si="41"/>
        <v>2.58761</v>
      </c>
      <c r="O308" s="8">
        <f t="shared" si="42"/>
        <v>0</v>
      </c>
    </row>
    <row r="309" spans="1:15" ht="12.75">
      <c r="A309" s="83">
        <f t="shared" si="43"/>
        <v>302</v>
      </c>
      <c r="G309" s="34">
        <f t="shared" si="37"/>
        <v>0</v>
      </c>
      <c r="H309" s="34">
        <f t="shared" si="38"/>
        <v>0</v>
      </c>
      <c r="I309" s="34">
        <f t="shared" si="39"/>
        <v>0</v>
      </c>
      <c r="J309" s="54">
        <f t="shared" si="40"/>
        <v>0</v>
      </c>
      <c r="K309" s="54">
        <f t="shared" si="44"/>
        <v>2</v>
      </c>
      <c r="L309" s="34">
        <f t="shared" si="45"/>
        <v>4</v>
      </c>
      <c r="M309" s="71">
        <f t="shared" si="41"/>
        <v>2.58761</v>
      </c>
      <c r="O309" s="8">
        <f t="shared" si="42"/>
        <v>0</v>
      </c>
    </row>
    <row r="310" spans="1:15" ht="12.75">
      <c r="A310" s="83">
        <f t="shared" si="43"/>
        <v>303</v>
      </c>
      <c r="G310" s="34">
        <f t="shared" si="37"/>
        <v>0</v>
      </c>
      <c r="H310" s="34">
        <f t="shared" si="38"/>
        <v>0</v>
      </c>
      <c r="I310" s="34">
        <f t="shared" si="39"/>
        <v>0</v>
      </c>
      <c r="J310" s="54">
        <f t="shared" si="40"/>
        <v>0</v>
      </c>
      <c r="K310" s="54">
        <f t="shared" si="44"/>
        <v>2</v>
      </c>
      <c r="L310" s="34">
        <f t="shared" si="45"/>
        <v>4</v>
      </c>
      <c r="M310" s="71">
        <f t="shared" si="41"/>
        <v>2.58761</v>
      </c>
      <c r="O310" s="8">
        <f t="shared" si="42"/>
        <v>0</v>
      </c>
    </row>
    <row r="311" spans="1:15" ht="12.75">
      <c r="A311" s="83">
        <f t="shared" si="43"/>
        <v>304</v>
      </c>
      <c r="G311" s="34">
        <f t="shared" si="37"/>
        <v>0</v>
      </c>
      <c r="H311" s="34">
        <f t="shared" si="38"/>
        <v>0</v>
      </c>
      <c r="I311" s="34">
        <f t="shared" si="39"/>
        <v>0</v>
      </c>
      <c r="J311" s="54">
        <f t="shared" si="40"/>
        <v>0</v>
      </c>
      <c r="K311" s="54">
        <f t="shared" si="44"/>
        <v>2</v>
      </c>
      <c r="L311" s="34">
        <f t="shared" si="45"/>
        <v>4</v>
      </c>
      <c r="M311" s="71">
        <f t="shared" si="41"/>
        <v>2.58761</v>
      </c>
      <c r="O311" s="8">
        <f t="shared" si="42"/>
        <v>0</v>
      </c>
    </row>
    <row r="312" spans="1:15" ht="12.75">
      <c r="A312" s="83">
        <f t="shared" si="43"/>
        <v>305</v>
      </c>
      <c r="G312" s="34">
        <f t="shared" si="37"/>
        <v>0</v>
      </c>
      <c r="H312" s="34">
        <f t="shared" si="38"/>
        <v>0</v>
      </c>
      <c r="I312" s="34">
        <f t="shared" si="39"/>
        <v>0</v>
      </c>
      <c r="J312" s="54">
        <f t="shared" si="40"/>
        <v>0</v>
      </c>
      <c r="K312" s="54">
        <f t="shared" si="44"/>
        <v>2</v>
      </c>
      <c r="L312" s="34">
        <f t="shared" si="45"/>
        <v>4</v>
      </c>
      <c r="M312" s="71">
        <f t="shared" si="41"/>
        <v>2.58761</v>
      </c>
      <c r="O312" s="8">
        <f t="shared" si="42"/>
        <v>0</v>
      </c>
    </row>
    <row r="313" spans="1:15" ht="12.75">
      <c r="A313" s="83">
        <f t="shared" si="43"/>
        <v>306</v>
      </c>
      <c r="G313" s="34">
        <f t="shared" si="37"/>
        <v>0</v>
      </c>
      <c r="H313" s="34">
        <f t="shared" si="38"/>
        <v>0</v>
      </c>
      <c r="I313" s="34">
        <f t="shared" si="39"/>
        <v>0</v>
      </c>
      <c r="J313" s="54">
        <f t="shared" si="40"/>
        <v>0</v>
      </c>
      <c r="K313" s="54">
        <f t="shared" si="44"/>
        <v>2</v>
      </c>
      <c r="L313" s="34">
        <f t="shared" si="45"/>
        <v>4</v>
      </c>
      <c r="M313" s="71">
        <f t="shared" si="41"/>
        <v>2.58761</v>
      </c>
      <c r="O313" s="8">
        <f t="shared" si="42"/>
        <v>0</v>
      </c>
    </row>
    <row r="314" spans="1:15" ht="12.75">
      <c r="A314" s="83">
        <f t="shared" si="43"/>
        <v>307</v>
      </c>
      <c r="G314" s="34">
        <f t="shared" si="37"/>
        <v>0</v>
      </c>
      <c r="H314" s="34">
        <f t="shared" si="38"/>
        <v>0</v>
      </c>
      <c r="I314" s="34">
        <f t="shared" si="39"/>
        <v>0</v>
      </c>
      <c r="J314" s="54">
        <f t="shared" si="40"/>
        <v>0</v>
      </c>
      <c r="K314" s="54">
        <f t="shared" si="44"/>
        <v>2</v>
      </c>
      <c r="L314" s="34">
        <f t="shared" si="45"/>
        <v>4</v>
      </c>
      <c r="M314" s="71">
        <f t="shared" si="41"/>
        <v>2.58761</v>
      </c>
      <c r="O314" s="8">
        <f t="shared" si="42"/>
        <v>0</v>
      </c>
    </row>
    <row r="315" spans="1:15" ht="12.75">
      <c r="A315" s="83">
        <f t="shared" si="43"/>
        <v>308</v>
      </c>
      <c r="G315" s="34">
        <f t="shared" si="37"/>
        <v>0</v>
      </c>
      <c r="H315" s="34">
        <f t="shared" si="38"/>
        <v>0</v>
      </c>
      <c r="I315" s="34">
        <f t="shared" si="39"/>
        <v>0</v>
      </c>
      <c r="J315" s="54">
        <f t="shared" si="40"/>
        <v>0</v>
      </c>
      <c r="K315" s="54">
        <f t="shared" si="44"/>
        <v>2</v>
      </c>
      <c r="L315" s="34">
        <f t="shared" si="45"/>
        <v>4</v>
      </c>
      <c r="M315" s="71">
        <f t="shared" si="41"/>
        <v>2.58761</v>
      </c>
      <c r="O315" s="8">
        <f t="shared" si="42"/>
        <v>0</v>
      </c>
    </row>
    <row r="316" spans="1:15" ht="12.75">
      <c r="A316" s="83">
        <f t="shared" si="43"/>
        <v>309</v>
      </c>
      <c r="G316" s="34">
        <f t="shared" si="37"/>
        <v>0</v>
      </c>
      <c r="H316" s="34">
        <f t="shared" si="38"/>
        <v>0</v>
      </c>
      <c r="I316" s="34">
        <f t="shared" si="39"/>
        <v>0</v>
      </c>
      <c r="J316" s="54">
        <f t="shared" si="40"/>
        <v>0</v>
      </c>
      <c r="K316" s="54">
        <f t="shared" si="44"/>
        <v>2</v>
      </c>
      <c r="L316" s="34">
        <f t="shared" si="45"/>
        <v>4</v>
      </c>
      <c r="M316" s="71">
        <f t="shared" si="41"/>
        <v>2.58761</v>
      </c>
      <c r="O316" s="8">
        <f t="shared" si="42"/>
        <v>0</v>
      </c>
    </row>
    <row r="317" spans="1:15" ht="12.75">
      <c r="A317" s="83">
        <f t="shared" si="43"/>
        <v>310</v>
      </c>
      <c r="G317" s="34">
        <f t="shared" si="37"/>
        <v>0</v>
      </c>
      <c r="H317" s="34">
        <f t="shared" si="38"/>
        <v>0</v>
      </c>
      <c r="I317" s="34">
        <f t="shared" si="39"/>
        <v>0</v>
      </c>
      <c r="J317" s="54">
        <f t="shared" si="40"/>
        <v>0</v>
      </c>
      <c r="K317" s="54">
        <f t="shared" si="44"/>
        <v>2</v>
      </c>
      <c r="L317" s="34">
        <f t="shared" si="45"/>
        <v>4</v>
      </c>
      <c r="M317" s="71">
        <f t="shared" si="41"/>
        <v>2.58761</v>
      </c>
      <c r="O317" s="8">
        <f t="shared" si="42"/>
        <v>0</v>
      </c>
    </row>
    <row r="318" spans="1:15" ht="12.75">
      <c r="A318" s="83">
        <f t="shared" si="43"/>
        <v>311</v>
      </c>
      <c r="G318" s="34">
        <f t="shared" si="37"/>
        <v>0</v>
      </c>
      <c r="H318" s="34">
        <f t="shared" si="38"/>
        <v>0</v>
      </c>
      <c r="I318" s="34">
        <f t="shared" si="39"/>
        <v>0</v>
      </c>
      <c r="J318" s="54">
        <f t="shared" si="40"/>
        <v>0</v>
      </c>
      <c r="K318" s="54">
        <f t="shared" si="44"/>
        <v>2</v>
      </c>
      <c r="L318" s="34">
        <f t="shared" si="45"/>
        <v>4</v>
      </c>
      <c r="M318" s="71">
        <f t="shared" si="41"/>
        <v>2.58761</v>
      </c>
      <c r="O318" s="8">
        <f t="shared" si="42"/>
        <v>0</v>
      </c>
    </row>
    <row r="319" spans="1:15" ht="12.75">
      <c r="A319" s="83">
        <f t="shared" si="43"/>
        <v>312</v>
      </c>
      <c r="G319" s="34">
        <f t="shared" si="37"/>
        <v>0</v>
      </c>
      <c r="H319" s="34">
        <f t="shared" si="38"/>
        <v>0</v>
      </c>
      <c r="I319" s="34">
        <f t="shared" si="39"/>
        <v>0</v>
      </c>
      <c r="J319" s="54">
        <f t="shared" si="40"/>
        <v>0</v>
      </c>
      <c r="K319" s="54">
        <f t="shared" si="44"/>
        <v>2</v>
      </c>
      <c r="L319" s="34">
        <f t="shared" si="45"/>
        <v>4</v>
      </c>
      <c r="M319" s="71">
        <f t="shared" si="41"/>
        <v>2.58761</v>
      </c>
      <c r="O319" s="8">
        <f t="shared" si="42"/>
        <v>0</v>
      </c>
    </row>
    <row r="320" spans="1:15" ht="12.75">
      <c r="A320" s="83">
        <f t="shared" si="43"/>
        <v>313</v>
      </c>
      <c r="G320" s="34">
        <f t="shared" si="37"/>
        <v>0</v>
      </c>
      <c r="H320" s="34">
        <f t="shared" si="38"/>
        <v>0</v>
      </c>
      <c r="I320" s="34">
        <f t="shared" si="39"/>
        <v>0</v>
      </c>
      <c r="J320" s="54">
        <f t="shared" si="40"/>
        <v>0</v>
      </c>
      <c r="K320" s="54">
        <f t="shared" si="44"/>
        <v>2</v>
      </c>
      <c r="L320" s="34">
        <f t="shared" si="45"/>
        <v>4</v>
      </c>
      <c r="M320" s="71">
        <f t="shared" si="41"/>
        <v>2.58761</v>
      </c>
      <c r="O320" s="8">
        <f t="shared" si="42"/>
        <v>0</v>
      </c>
    </row>
    <row r="321" spans="1:15" ht="12.75">
      <c r="A321" s="83">
        <f t="shared" si="43"/>
        <v>314</v>
      </c>
      <c r="G321" s="34">
        <f t="shared" si="37"/>
        <v>0</v>
      </c>
      <c r="H321" s="34">
        <f t="shared" si="38"/>
        <v>0</v>
      </c>
      <c r="I321" s="34">
        <f t="shared" si="39"/>
        <v>0</v>
      </c>
      <c r="J321" s="54">
        <f t="shared" si="40"/>
        <v>0</v>
      </c>
      <c r="K321" s="54">
        <f t="shared" si="44"/>
        <v>2</v>
      </c>
      <c r="L321" s="34">
        <f t="shared" si="45"/>
        <v>4</v>
      </c>
      <c r="M321" s="71">
        <f t="shared" si="41"/>
        <v>2.58761</v>
      </c>
      <c r="O321" s="8">
        <f t="shared" si="42"/>
        <v>0</v>
      </c>
    </row>
    <row r="322" spans="1:15" ht="12.75">
      <c r="A322" s="83">
        <f t="shared" si="43"/>
        <v>315</v>
      </c>
      <c r="G322" s="34">
        <f t="shared" si="37"/>
        <v>0</v>
      </c>
      <c r="H322" s="34">
        <f t="shared" si="38"/>
        <v>0</v>
      </c>
      <c r="I322" s="34">
        <f t="shared" si="39"/>
        <v>0</v>
      </c>
      <c r="J322" s="54">
        <f t="shared" si="40"/>
        <v>0</v>
      </c>
      <c r="K322" s="54">
        <f t="shared" si="44"/>
        <v>2</v>
      </c>
      <c r="L322" s="34">
        <f t="shared" si="45"/>
        <v>4</v>
      </c>
      <c r="M322" s="71">
        <f t="shared" si="41"/>
        <v>2.58761</v>
      </c>
      <c r="O322" s="8">
        <f t="shared" si="42"/>
        <v>0</v>
      </c>
    </row>
    <row r="323" spans="1:15" ht="12.75">
      <c r="A323" s="83">
        <f t="shared" si="43"/>
        <v>316</v>
      </c>
      <c r="G323" s="34">
        <f t="shared" si="37"/>
        <v>0</v>
      </c>
      <c r="H323" s="34">
        <f t="shared" si="38"/>
        <v>0</v>
      </c>
      <c r="I323" s="34">
        <f t="shared" si="39"/>
        <v>0</v>
      </c>
      <c r="J323" s="54">
        <f t="shared" si="40"/>
        <v>0</v>
      </c>
      <c r="K323" s="54">
        <f t="shared" si="44"/>
        <v>2</v>
      </c>
      <c r="L323" s="34">
        <f t="shared" si="45"/>
        <v>4</v>
      </c>
      <c r="M323" s="71">
        <f t="shared" si="41"/>
        <v>2.58761</v>
      </c>
      <c r="O323" s="8">
        <f t="shared" si="42"/>
        <v>0</v>
      </c>
    </row>
    <row r="324" spans="1:15" ht="12.75">
      <c r="A324" s="83">
        <f t="shared" si="43"/>
        <v>317</v>
      </c>
      <c r="G324" s="34">
        <f t="shared" si="37"/>
        <v>0</v>
      </c>
      <c r="H324" s="34">
        <f t="shared" si="38"/>
        <v>0</v>
      </c>
      <c r="I324" s="34">
        <f t="shared" si="39"/>
        <v>0</v>
      </c>
      <c r="J324" s="54">
        <f t="shared" si="40"/>
        <v>0</v>
      </c>
      <c r="K324" s="54">
        <f t="shared" si="44"/>
        <v>2</v>
      </c>
      <c r="L324" s="34">
        <f t="shared" si="45"/>
        <v>4</v>
      </c>
      <c r="M324" s="71">
        <f t="shared" si="41"/>
        <v>2.58761</v>
      </c>
      <c r="O324" s="8">
        <f t="shared" si="42"/>
        <v>0</v>
      </c>
    </row>
    <row r="325" spans="1:15" ht="12.75">
      <c r="A325" s="83">
        <f t="shared" si="43"/>
        <v>318</v>
      </c>
      <c r="G325" s="34">
        <f t="shared" si="37"/>
        <v>0</v>
      </c>
      <c r="H325" s="34">
        <f t="shared" si="38"/>
        <v>0</v>
      </c>
      <c r="I325" s="34">
        <f t="shared" si="39"/>
        <v>0</v>
      </c>
      <c r="J325" s="54">
        <f t="shared" si="40"/>
        <v>0</v>
      </c>
      <c r="K325" s="54">
        <f t="shared" si="44"/>
        <v>2</v>
      </c>
      <c r="L325" s="34">
        <f t="shared" si="45"/>
        <v>4</v>
      </c>
      <c r="M325" s="71">
        <f t="shared" si="41"/>
        <v>2.58761</v>
      </c>
      <c r="O325" s="8">
        <f t="shared" si="42"/>
        <v>0</v>
      </c>
    </row>
    <row r="326" spans="1:15" ht="12.75">
      <c r="A326" s="83">
        <f t="shared" si="43"/>
        <v>319</v>
      </c>
      <c r="G326" s="34">
        <f t="shared" si="37"/>
        <v>0</v>
      </c>
      <c r="H326" s="34">
        <f t="shared" si="38"/>
        <v>0</v>
      </c>
      <c r="I326" s="34">
        <f t="shared" si="39"/>
        <v>0</v>
      </c>
      <c r="J326" s="54">
        <f t="shared" si="40"/>
        <v>0</v>
      </c>
      <c r="K326" s="54">
        <f t="shared" si="44"/>
        <v>2</v>
      </c>
      <c r="L326" s="34">
        <f t="shared" si="45"/>
        <v>4</v>
      </c>
      <c r="M326" s="71">
        <f t="shared" si="41"/>
        <v>2.58761</v>
      </c>
      <c r="O326" s="8">
        <f t="shared" si="42"/>
        <v>0</v>
      </c>
    </row>
    <row r="327" spans="1:15" ht="12.75">
      <c r="A327" s="83">
        <f t="shared" si="43"/>
        <v>320</v>
      </c>
      <c r="G327" s="34">
        <f t="shared" si="37"/>
        <v>0</v>
      </c>
      <c r="H327" s="34">
        <f t="shared" si="38"/>
        <v>0</v>
      </c>
      <c r="I327" s="34">
        <f t="shared" si="39"/>
        <v>0</v>
      </c>
      <c r="J327" s="54">
        <f t="shared" si="40"/>
        <v>0</v>
      </c>
      <c r="K327" s="54">
        <f t="shared" si="44"/>
        <v>2</v>
      </c>
      <c r="L327" s="34">
        <f t="shared" si="45"/>
        <v>4</v>
      </c>
      <c r="M327" s="71">
        <f t="shared" si="41"/>
        <v>2.58761</v>
      </c>
      <c r="O327" s="8">
        <f t="shared" si="42"/>
        <v>0</v>
      </c>
    </row>
    <row r="328" spans="1:15" ht="12.75">
      <c r="A328" s="83">
        <f t="shared" si="43"/>
        <v>321</v>
      </c>
      <c r="G328" s="34">
        <f t="shared" si="37"/>
        <v>0</v>
      </c>
      <c r="H328" s="34">
        <f t="shared" si="38"/>
        <v>0</v>
      </c>
      <c r="I328" s="34">
        <f t="shared" si="39"/>
        <v>0</v>
      </c>
      <c r="J328" s="54">
        <f t="shared" si="40"/>
        <v>0</v>
      </c>
      <c r="K328" s="54">
        <f t="shared" si="44"/>
        <v>2</v>
      </c>
      <c r="L328" s="34">
        <f t="shared" si="45"/>
        <v>4</v>
      </c>
      <c r="M328" s="71">
        <f t="shared" si="41"/>
        <v>2.58761</v>
      </c>
      <c r="O328" s="8">
        <f t="shared" si="42"/>
        <v>0</v>
      </c>
    </row>
    <row r="329" spans="1:15" ht="12.75">
      <c r="A329" s="83">
        <f t="shared" si="43"/>
        <v>322</v>
      </c>
      <c r="G329" s="34">
        <f aca="true" t="shared" si="46" ref="G329:G392">INT(B329/S$17)*S$16+MOD(B329,S$19)*S$18</f>
        <v>0</v>
      </c>
      <c r="H329" s="34">
        <f aca="true" t="shared" si="47" ref="H329:H392">INT(C329/T$17)*T$16+MOD(C329,T$19)*T$18</f>
        <v>0</v>
      </c>
      <c r="I329" s="34">
        <f aca="true" t="shared" si="48" ref="I329:I392">INT(D329/U$17)*U$16+MOD(D329,U$19)*U$18</f>
        <v>0</v>
      </c>
      <c r="J329" s="54">
        <f aca="true" t="shared" si="49" ref="J329:J392">SUM(G329:I329)</f>
        <v>0</v>
      </c>
      <c r="K329" s="54">
        <f t="shared" si="44"/>
        <v>2</v>
      </c>
      <c r="L329" s="34">
        <f t="shared" si="45"/>
        <v>4</v>
      </c>
      <c r="M329" s="71">
        <f aca="true" t="shared" si="50" ref="M329:M392">IF(ISBLANK(E329),M328,O329)</f>
        <v>2.58761</v>
      </c>
      <c r="O329" s="8">
        <f aca="true" t="shared" si="51" ref="O329:O392">(E329-$E$8)*$R$2</f>
        <v>0</v>
      </c>
    </row>
    <row r="330" spans="1:15" ht="12.75">
      <c r="A330" s="83">
        <f aca="true" t="shared" si="52" ref="A330:A393">A329+1</f>
        <v>323</v>
      </c>
      <c r="G330" s="34">
        <f t="shared" si="46"/>
        <v>0</v>
      </c>
      <c r="H330" s="34">
        <f t="shared" si="47"/>
        <v>0</v>
      </c>
      <c r="I330" s="34">
        <f t="shared" si="48"/>
        <v>0</v>
      </c>
      <c r="J330" s="54">
        <f t="shared" si="49"/>
        <v>0</v>
      </c>
      <c r="K330" s="54">
        <f aca="true" t="shared" si="53" ref="K330:K393">IF(ISNUMBER(E330),J330-$J$8,MAX($J$8:$J$2000)-$J$8)</f>
        <v>2</v>
      </c>
      <c r="L330" s="34">
        <f aca="true" t="shared" si="54" ref="L330:L393">K330/(K330-$K$4)</f>
        <v>4</v>
      </c>
      <c r="M330" s="71">
        <f t="shared" si="50"/>
        <v>2.58761</v>
      </c>
      <c r="O330" s="8">
        <f t="shared" si="51"/>
        <v>0</v>
      </c>
    </row>
    <row r="331" spans="1:15" ht="12.75">
      <c r="A331" s="83">
        <f t="shared" si="52"/>
        <v>324</v>
      </c>
      <c r="G331" s="34">
        <f t="shared" si="46"/>
        <v>0</v>
      </c>
      <c r="H331" s="34">
        <f t="shared" si="47"/>
        <v>0</v>
      </c>
      <c r="I331" s="34">
        <f t="shared" si="48"/>
        <v>0</v>
      </c>
      <c r="J331" s="54">
        <f t="shared" si="49"/>
        <v>0</v>
      </c>
      <c r="K331" s="54">
        <f t="shared" si="53"/>
        <v>2</v>
      </c>
      <c r="L331" s="34">
        <f t="shared" si="54"/>
        <v>4</v>
      </c>
      <c r="M331" s="71">
        <f t="shared" si="50"/>
        <v>2.58761</v>
      </c>
      <c r="O331" s="8">
        <f t="shared" si="51"/>
        <v>0</v>
      </c>
    </row>
    <row r="332" spans="1:15" ht="12.75">
      <c r="A332" s="83">
        <f t="shared" si="52"/>
        <v>325</v>
      </c>
      <c r="G332" s="34">
        <f t="shared" si="46"/>
        <v>0</v>
      </c>
      <c r="H332" s="34">
        <f t="shared" si="47"/>
        <v>0</v>
      </c>
      <c r="I332" s="34">
        <f t="shared" si="48"/>
        <v>0</v>
      </c>
      <c r="J332" s="54">
        <f t="shared" si="49"/>
        <v>0</v>
      </c>
      <c r="K332" s="54">
        <f t="shared" si="53"/>
        <v>2</v>
      </c>
      <c r="L332" s="34">
        <f t="shared" si="54"/>
        <v>4</v>
      </c>
      <c r="M332" s="71">
        <f t="shared" si="50"/>
        <v>2.58761</v>
      </c>
      <c r="O332" s="8">
        <f t="shared" si="51"/>
        <v>0</v>
      </c>
    </row>
    <row r="333" spans="1:15" ht="12.75">
      <c r="A333" s="83">
        <f t="shared" si="52"/>
        <v>326</v>
      </c>
      <c r="G333" s="34">
        <f t="shared" si="46"/>
        <v>0</v>
      </c>
      <c r="H333" s="34">
        <f t="shared" si="47"/>
        <v>0</v>
      </c>
      <c r="I333" s="34">
        <f t="shared" si="48"/>
        <v>0</v>
      </c>
      <c r="J333" s="54">
        <f t="shared" si="49"/>
        <v>0</v>
      </c>
      <c r="K333" s="54">
        <f t="shared" si="53"/>
        <v>2</v>
      </c>
      <c r="L333" s="34">
        <f t="shared" si="54"/>
        <v>4</v>
      </c>
      <c r="M333" s="71">
        <f t="shared" si="50"/>
        <v>2.58761</v>
      </c>
      <c r="O333" s="8">
        <f t="shared" si="51"/>
        <v>0</v>
      </c>
    </row>
    <row r="334" spans="1:15" ht="12.75">
      <c r="A334" s="83">
        <f t="shared" si="52"/>
        <v>327</v>
      </c>
      <c r="G334" s="34">
        <f t="shared" si="46"/>
        <v>0</v>
      </c>
      <c r="H334" s="34">
        <f t="shared" si="47"/>
        <v>0</v>
      </c>
      <c r="I334" s="34">
        <f t="shared" si="48"/>
        <v>0</v>
      </c>
      <c r="J334" s="54">
        <f t="shared" si="49"/>
        <v>0</v>
      </c>
      <c r="K334" s="54">
        <f t="shared" si="53"/>
        <v>2</v>
      </c>
      <c r="L334" s="34">
        <f t="shared" si="54"/>
        <v>4</v>
      </c>
      <c r="M334" s="71">
        <f t="shared" si="50"/>
        <v>2.58761</v>
      </c>
      <c r="O334" s="8">
        <f t="shared" si="51"/>
        <v>0</v>
      </c>
    </row>
    <row r="335" spans="1:15" ht="12.75">
      <c r="A335" s="83">
        <f t="shared" si="52"/>
        <v>328</v>
      </c>
      <c r="G335" s="34">
        <f t="shared" si="46"/>
        <v>0</v>
      </c>
      <c r="H335" s="34">
        <f t="shared" si="47"/>
        <v>0</v>
      </c>
      <c r="I335" s="34">
        <f t="shared" si="48"/>
        <v>0</v>
      </c>
      <c r="J335" s="54">
        <f t="shared" si="49"/>
        <v>0</v>
      </c>
      <c r="K335" s="54">
        <f t="shared" si="53"/>
        <v>2</v>
      </c>
      <c r="L335" s="34">
        <f t="shared" si="54"/>
        <v>4</v>
      </c>
      <c r="M335" s="71">
        <f t="shared" si="50"/>
        <v>2.58761</v>
      </c>
      <c r="O335" s="8">
        <f t="shared" si="51"/>
        <v>0</v>
      </c>
    </row>
    <row r="336" spans="1:15" ht="12.75">
      <c r="A336" s="83">
        <f t="shared" si="52"/>
        <v>329</v>
      </c>
      <c r="G336" s="34">
        <f t="shared" si="46"/>
        <v>0</v>
      </c>
      <c r="H336" s="34">
        <f t="shared" si="47"/>
        <v>0</v>
      </c>
      <c r="I336" s="34">
        <f t="shared" si="48"/>
        <v>0</v>
      </c>
      <c r="J336" s="54">
        <f t="shared" si="49"/>
        <v>0</v>
      </c>
      <c r="K336" s="54">
        <f t="shared" si="53"/>
        <v>2</v>
      </c>
      <c r="L336" s="34">
        <f t="shared" si="54"/>
        <v>4</v>
      </c>
      <c r="M336" s="71">
        <f t="shared" si="50"/>
        <v>2.58761</v>
      </c>
      <c r="O336" s="8">
        <f t="shared" si="51"/>
        <v>0</v>
      </c>
    </row>
    <row r="337" spans="1:15" ht="12.75">
      <c r="A337" s="83">
        <f t="shared" si="52"/>
        <v>330</v>
      </c>
      <c r="G337" s="34">
        <f t="shared" si="46"/>
        <v>0</v>
      </c>
      <c r="H337" s="34">
        <f t="shared" si="47"/>
        <v>0</v>
      </c>
      <c r="I337" s="34">
        <f t="shared" si="48"/>
        <v>0</v>
      </c>
      <c r="J337" s="54">
        <f t="shared" si="49"/>
        <v>0</v>
      </c>
      <c r="K337" s="54">
        <f t="shared" si="53"/>
        <v>2</v>
      </c>
      <c r="L337" s="34">
        <f t="shared" si="54"/>
        <v>4</v>
      </c>
      <c r="M337" s="71">
        <f t="shared" si="50"/>
        <v>2.58761</v>
      </c>
      <c r="O337" s="8">
        <f t="shared" si="51"/>
        <v>0</v>
      </c>
    </row>
    <row r="338" spans="1:15" ht="12.75">
      <c r="A338" s="83">
        <f t="shared" si="52"/>
        <v>331</v>
      </c>
      <c r="G338" s="34">
        <f t="shared" si="46"/>
        <v>0</v>
      </c>
      <c r="H338" s="34">
        <f t="shared" si="47"/>
        <v>0</v>
      </c>
      <c r="I338" s="34">
        <f t="shared" si="48"/>
        <v>0</v>
      </c>
      <c r="J338" s="54">
        <f t="shared" si="49"/>
        <v>0</v>
      </c>
      <c r="K338" s="54">
        <f t="shared" si="53"/>
        <v>2</v>
      </c>
      <c r="L338" s="34">
        <f t="shared" si="54"/>
        <v>4</v>
      </c>
      <c r="M338" s="71">
        <f t="shared" si="50"/>
        <v>2.58761</v>
      </c>
      <c r="O338" s="8">
        <f t="shared" si="51"/>
        <v>0</v>
      </c>
    </row>
    <row r="339" spans="1:15" ht="12.75">
      <c r="A339" s="83">
        <f t="shared" si="52"/>
        <v>332</v>
      </c>
      <c r="G339" s="34">
        <f t="shared" si="46"/>
        <v>0</v>
      </c>
      <c r="H339" s="34">
        <f t="shared" si="47"/>
        <v>0</v>
      </c>
      <c r="I339" s="34">
        <f t="shared" si="48"/>
        <v>0</v>
      </c>
      <c r="J339" s="54">
        <f t="shared" si="49"/>
        <v>0</v>
      </c>
      <c r="K339" s="54">
        <f t="shared" si="53"/>
        <v>2</v>
      </c>
      <c r="L339" s="34">
        <f t="shared" si="54"/>
        <v>4</v>
      </c>
      <c r="M339" s="71">
        <f t="shared" si="50"/>
        <v>2.58761</v>
      </c>
      <c r="O339" s="8">
        <f t="shared" si="51"/>
        <v>0</v>
      </c>
    </row>
    <row r="340" spans="1:15" ht="12.75">
      <c r="A340" s="83">
        <f t="shared" si="52"/>
        <v>333</v>
      </c>
      <c r="G340" s="34">
        <f t="shared" si="46"/>
        <v>0</v>
      </c>
      <c r="H340" s="34">
        <f t="shared" si="47"/>
        <v>0</v>
      </c>
      <c r="I340" s="34">
        <f t="shared" si="48"/>
        <v>0</v>
      </c>
      <c r="J340" s="54">
        <f t="shared" si="49"/>
        <v>0</v>
      </c>
      <c r="K340" s="54">
        <f t="shared" si="53"/>
        <v>2</v>
      </c>
      <c r="L340" s="34">
        <f t="shared" si="54"/>
        <v>4</v>
      </c>
      <c r="M340" s="71">
        <f t="shared" si="50"/>
        <v>2.58761</v>
      </c>
      <c r="O340" s="8">
        <f t="shared" si="51"/>
        <v>0</v>
      </c>
    </row>
    <row r="341" spans="1:15" ht="12.75">
      <c r="A341" s="83">
        <f t="shared" si="52"/>
        <v>334</v>
      </c>
      <c r="G341" s="34">
        <f t="shared" si="46"/>
        <v>0</v>
      </c>
      <c r="H341" s="34">
        <f t="shared" si="47"/>
        <v>0</v>
      </c>
      <c r="I341" s="34">
        <f t="shared" si="48"/>
        <v>0</v>
      </c>
      <c r="J341" s="54">
        <f t="shared" si="49"/>
        <v>0</v>
      </c>
      <c r="K341" s="54">
        <f t="shared" si="53"/>
        <v>2</v>
      </c>
      <c r="L341" s="34">
        <f t="shared" si="54"/>
        <v>4</v>
      </c>
      <c r="M341" s="71">
        <f t="shared" si="50"/>
        <v>2.58761</v>
      </c>
      <c r="O341" s="8">
        <f t="shared" si="51"/>
        <v>0</v>
      </c>
    </row>
    <row r="342" spans="1:15" ht="12.75">
      <c r="A342" s="83">
        <f t="shared" si="52"/>
        <v>335</v>
      </c>
      <c r="G342" s="34">
        <f t="shared" si="46"/>
        <v>0</v>
      </c>
      <c r="H342" s="34">
        <f t="shared" si="47"/>
        <v>0</v>
      </c>
      <c r="I342" s="34">
        <f t="shared" si="48"/>
        <v>0</v>
      </c>
      <c r="J342" s="54">
        <f t="shared" si="49"/>
        <v>0</v>
      </c>
      <c r="K342" s="54">
        <f t="shared" si="53"/>
        <v>2</v>
      </c>
      <c r="L342" s="34">
        <f t="shared" si="54"/>
        <v>4</v>
      </c>
      <c r="M342" s="71">
        <f t="shared" si="50"/>
        <v>2.58761</v>
      </c>
      <c r="O342" s="8">
        <f t="shared" si="51"/>
        <v>0</v>
      </c>
    </row>
    <row r="343" spans="1:15" ht="12.75">
      <c r="A343" s="83">
        <f t="shared" si="52"/>
        <v>336</v>
      </c>
      <c r="G343" s="34">
        <f t="shared" si="46"/>
        <v>0</v>
      </c>
      <c r="H343" s="34">
        <f t="shared" si="47"/>
        <v>0</v>
      </c>
      <c r="I343" s="34">
        <f t="shared" si="48"/>
        <v>0</v>
      </c>
      <c r="J343" s="54">
        <f t="shared" si="49"/>
        <v>0</v>
      </c>
      <c r="K343" s="54">
        <f t="shared" si="53"/>
        <v>2</v>
      </c>
      <c r="L343" s="34">
        <f t="shared" si="54"/>
        <v>4</v>
      </c>
      <c r="M343" s="71">
        <f t="shared" si="50"/>
        <v>2.58761</v>
      </c>
      <c r="O343" s="8">
        <f t="shared" si="51"/>
        <v>0</v>
      </c>
    </row>
    <row r="344" spans="1:15" ht="12.75">
      <c r="A344" s="83">
        <f t="shared" si="52"/>
        <v>337</v>
      </c>
      <c r="G344" s="34">
        <f t="shared" si="46"/>
        <v>0</v>
      </c>
      <c r="H344" s="34">
        <f t="shared" si="47"/>
        <v>0</v>
      </c>
      <c r="I344" s="34">
        <f t="shared" si="48"/>
        <v>0</v>
      </c>
      <c r="J344" s="54">
        <f t="shared" si="49"/>
        <v>0</v>
      </c>
      <c r="K344" s="54">
        <f t="shared" si="53"/>
        <v>2</v>
      </c>
      <c r="L344" s="34">
        <f t="shared" si="54"/>
        <v>4</v>
      </c>
      <c r="M344" s="71">
        <f t="shared" si="50"/>
        <v>2.58761</v>
      </c>
      <c r="O344" s="8">
        <f t="shared" si="51"/>
        <v>0</v>
      </c>
    </row>
    <row r="345" spans="1:15" ht="12.75">
      <c r="A345" s="83">
        <f t="shared" si="52"/>
        <v>338</v>
      </c>
      <c r="G345" s="34">
        <f t="shared" si="46"/>
        <v>0</v>
      </c>
      <c r="H345" s="34">
        <f t="shared" si="47"/>
        <v>0</v>
      </c>
      <c r="I345" s="34">
        <f t="shared" si="48"/>
        <v>0</v>
      </c>
      <c r="J345" s="54">
        <f t="shared" si="49"/>
        <v>0</v>
      </c>
      <c r="K345" s="54">
        <f t="shared" si="53"/>
        <v>2</v>
      </c>
      <c r="L345" s="34">
        <f t="shared" si="54"/>
        <v>4</v>
      </c>
      <c r="M345" s="71">
        <f t="shared" si="50"/>
        <v>2.58761</v>
      </c>
      <c r="O345" s="8">
        <f t="shared" si="51"/>
        <v>0</v>
      </c>
    </row>
    <row r="346" spans="1:15" ht="12.75">
      <c r="A346" s="83">
        <f t="shared" si="52"/>
        <v>339</v>
      </c>
      <c r="G346" s="34">
        <f t="shared" si="46"/>
        <v>0</v>
      </c>
      <c r="H346" s="34">
        <f t="shared" si="47"/>
        <v>0</v>
      </c>
      <c r="I346" s="34">
        <f t="shared" si="48"/>
        <v>0</v>
      </c>
      <c r="J346" s="54">
        <f t="shared" si="49"/>
        <v>0</v>
      </c>
      <c r="K346" s="54">
        <f t="shared" si="53"/>
        <v>2</v>
      </c>
      <c r="L346" s="34">
        <f t="shared" si="54"/>
        <v>4</v>
      </c>
      <c r="M346" s="71">
        <f t="shared" si="50"/>
        <v>2.58761</v>
      </c>
      <c r="O346" s="8">
        <f t="shared" si="51"/>
        <v>0</v>
      </c>
    </row>
    <row r="347" spans="1:15" ht="12.75">
      <c r="A347" s="83">
        <f t="shared" si="52"/>
        <v>340</v>
      </c>
      <c r="G347" s="34">
        <f t="shared" si="46"/>
        <v>0</v>
      </c>
      <c r="H347" s="34">
        <f t="shared" si="47"/>
        <v>0</v>
      </c>
      <c r="I347" s="34">
        <f t="shared" si="48"/>
        <v>0</v>
      </c>
      <c r="J347" s="54">
        <f t="shared" si="49"/>
        <v>0</v>
      </c>
      <c r="K347" s="54">
        <f t="shared" si="53"/>
        <v>2</v>
      </c>
      <c r="L347" s="34">
        <f t="shared" si="54"/>
        <v>4</v>
      </c>
      <c r="M347" s="71">
        <f t="shared" si="50"/>
        <v>2.58761</v>
      </c>
      <c r="O347" s="8">
        <f t="shared" si="51"/>
        <v>0</v>
      </c>
    </row>
    <row r="348" spans="1:15" ht="12.75">
      <c r="A348" s="83">
        <f t="shared" si="52"/>
        <v>341</v>
      </c>
      <c r="G348" s="34">
        <f t="shared" si="46"/>
        <v>0</v>
      </c>
      <c r="H348" s="34">
        <f t="shared" si="47"/>
        <v>0</v>
      </c>
      <c r="I348" s="34">
        <f t="shared" si="48"/>
        <v>0</v>
      </c>
      <c r="J348" s="54">
        <f t="shared" si="49"/>
        <v>0</v>
      </c>
      <c r="K348" s="54">
        <f t="shared" si="53"/>
        <v>2</v>
      </c>
      <c r="L348" s="34">
        <f t="shared" si="54"/>
        <v>4</v>
      </c>
      <c r="M348" s="71">
        <f t="shared" si="50"/>
        <v>2.58761</v>
      </c>
      <c r="O348" s="8">
        <f t="shared" si="51"/>
        <v>0</v>
      </c>
    </row>
    <row r="349" spans="1:15" ht="12.75">
      <c r="A349" s="83">
        <f t="shared" si="52"/>
        <v>342</v>
      </c>
      <c r="G349" s="34">
        <f t="shared" si="46"/>
        <v>0</v>
      </c>
      <c r="H349" s="34">
        <f t="shared" si="47"/>
        <v>0</v>
      </c>
      <c r="I349" s="34">
        <f t="shared" si="48"/>
        <v>0</v>
      </c>
      <c r="J349" s="54">
        <f t="shared" si="49"/>
        <v>0</v>
      </c>
      <c r="K349" s="54">
        <f t="shared" si="53"/>
        <v>2</v>
      </c>
      <c r="L349" s="34">
        <f t="shared" si="54"/>
        <v>4</v>
      </c>
      <c r="M349" s="71">
        <f t="shared" si="50"/>
        <v>2.58761</v>
      </c>
      <c r="O349" s="8">
        <f t="shared" si="51"/>
        <v>0</v>
      </c>
    </row>
    <row r="350" spans="1:15" ht="12.75">
      <c r="A350" s="83">
        <f t="shared" si="52"/>
        <v>343</v>
      </c>
      <c r="G350" s="34">
        <f t="shared" si="46"/>
        <v>0</v>
      </c>
      <c r="H350" s="34">
        <f t="shared" si="47"/>
        <v>0</v>
      </c>
      <c r="I350" s="34">
        <f t="shared" si="48"/>
        <v>0</v>
      </c>
      <c r="J350" s="54">
        <f t="shared" si="49"/>
        <v>0</v>
      </c>
      <c r="K350" s="54">
        <f t="shared" si="53"/>
        <v>2</v>
      </c>
      <c r="L350" s="34">
        <f t="shared" si="54"/>
        <v>4</v>
      </c>
      <c r="M350" s="71">
        <f t="shared" si="50"/>
        <v>2.58761</v>
      </c>
      <c r="O350" s="8">
        <f t="shared" si="51"/>
        <v>0</v>
      </c>
    </row>
    <row r="351" spans="1:15" ht="12.75">
      <c r="A351" s="83">
        <f t="shared" si="52"/>
        <v>344</v>
      </c>
      <c r="G351" s="34">
        <f t="shared" si="46"/>
        <v>0</v>
      </c>
      <c r="H351" s="34">
        <f t="shared" si="47"/>
        <v>0</v>
      </c>
      <c r="I351" s="34">
        <f t="shared" si="48"/>
        <v>0</v>
      </c>
      <c r="J351" s="54">
        <f t="shared" si="49"/>
        <v>0</v>
      </c>
      <c r="K351" s="54">
        <f t="shared" si="53"/>
        <v>2</v>
      </c>
      <c r="L351" s="34">
        <f t="shared" si="54"/>
        <v>4</v>
      </c>
      <c r="M351" s="71">
        <f t="shared" si="50"/>
        <v>2.58761</v>
      </c>
      <c r="O351" s="8">
        <f t="shared" si="51"/>
        <v>0</v>
      </c>
    </row>
    <row r="352" spans="1:15" ht="12.75">
      <c r="A352" s="83">
        <f t="shared" si="52"/>
        <v>345</v>
      </c>
      <c r="G352" s="34">
        <f t="shared" si="46"/>
        <v>0</v>
      </c>
      <c r="H352" s="34">
        <f t="shared" si="47"/>
        <v>0</v>
      </c>
      <c r="I352" s="34">
        <f t="shared" si="48"/>
        <v>0</v>
      </c>
      <c r="J352" s="54">
        <f t="shared" si="49"/>
        <v>0</v>
      </c>
      <c r="K352" s="54">
        <f t="shared" si="53"/>
        <v>2</v>
      </c>
      <c r="L352" s="34">
        <f t="shared" si="54"/>
        <v>4</v>
      </c>
      <c r="M352" s="71">
        <f t="shared" si="50"/>
        <v>2.58761</v>
      </c>
      <c r="O352" s="8">
        <f t="shared" si="51"/>
        <v>0</v>
      </c>
    </row>
    <row r="353" spans="1:15" ht="12.75">
      <c r="A353" s="83">
        <f t="shared" si="52"/>
        <v>346</v>
      </c>
      <c r="G353" s="34">
        <f t="shared" si="46"/>
        <v>0</v>
      </c>
      <c r="H353" s="34">
        <f t="shared" si="47"/>
        <v>0</v>
      </c>
      <c r="I353" s="34">
        <f t="shared" si="48"/>
        <v>0</v>
      </c>
      <c r="J353" s="54">
        <f t="shared" si="49"/>
        <v>0</v>
      </c>
      <c r="K353" s="54">
        <f t="shared" si="53"/>
        <v>2</v>
      </c>
      <c r="L353" s="34">
        <f t="shared" si="54"/>
        <v>4</v>
      </c>
      <c r="M353" s="71">
        <f t="shared" si="50"/>
        <v>2.58761</v>
      </c>
      <c r="O353" s="8">
        <f t="shared" si="51"/>
        <v>0</v>
      </c>
    </row>
    <row r="354" spans="1:15" ht="12.75">
      <c r="A354" s="83">
        <f t="shared" si="52"/>
        <v>347</v>
      </c>
      <c r="G354" s="34">
        <f t="shared" si="46"/>
        <v>0</v>
      </c>
      <c r="H354" s="34">
        <f t="shared" si="47"/>
        <v>0</v>
      </c>
      <c r="I354" s="34">
        <f t="shared" si="48"/>
        <v>0</v>
      </c>
      <c r="J354" s="54">
        <f t="shared" si="49"/>
        <v>0</v>
      </c>
      <c r="K354" s="54">
        <f t="shared" si="53"/>
        <v>2</v>
      </c>
      <c r="L354" s="34">
        <f t="shared" si="54"/>
        <v>4</v>
      </c>
      <c r="M354" s="71">
        <f t="shared" si="50"/>
        <v>2.58761</v>
      </c>
      <c r="O354" s="8">
        <f t="shared" si="51"/>
        <v>0</v>
      </c>
    </row>
    <row r="355" spans="1:15" ht="12.75">
      <c r="A355" s="83">
        <f t="shared" si="52"/>
        <v>348</v>
      </c>
      <c r="G355" s="34">
        <f t="shared" si="46"/>
        <v>0</v>
      </c>
      <c r="H355" s="34">
        <f t="shared" si="47"/>
        <v>0</v>
      </c>
      <c r="I355" s="34">
        <f t="shared" si="48"/>
        <v>0</v>
      </c>
      <c r="J355" s="54">
        <f t="shared" si="49"/>
        <v>0</v>
      </c>
      <c r="K355" s="54">
        <f t="shared" si="53"/>
        <v>2</v>
      </c>
      <c r="L355" s="34">
        <f t="shared" si="54"/>
        <v>4</v>
      </c>
      <c r="M355" s="71">
        <f t="shared" si="50"/>
        <v>2.58761</v>
      </c>
      <c r="O355" s="8">
        <f t="shared" si="51"/>
        <v>0</v>
      </c>
    </row>
    <row r="356" spans="1:15" ht="12.75">
      <c r="A356" s="83">
        <f t="shared" si="52"/>
        <v>349</v>
      </c>
      <c r="G356" s="34">
        <f t="shared" si="46"/>
        <v>0</v>
      </c>
      <c r="H356" s="34">
        <f t="shared" si="47"/>
        <v>0</v>
      </c>
      <c r="I356" s="34">
        <f t="shared" si="48"/>
        <v>0</v>
      </c>
      <c r="J356" s="54">
        <f t="shared" si="49"/>
        <v>0</v>
      </c>
      <c r="K356" s="54">
        <f t="shared" si="53"/>
        <v>2</v>
      </c>
      <c r="L356" s="34">
        <f t="shared" si="54"/>
        <v>4</v>
      </c>
      <c r="M356" s="71">
        <f t="shared" si="50"/>
        <v>2.58761</v>
      </c>
      <c r="O356" s="8">
        <f t="shared" si="51"/>
        <v>0</v>
      </c>
    </row>
    <row r="357" spans="1:15" ht="12.75">
      <c r="A357" s="83">
        <f t="shared" si="52"/>
        <v>350</v>
      </c>
      <c r="G357" s="34">
        <f t="shared" si="46"/>
        <v>0</v>
      </c>
      <c r="H357" s="34">
        <f t="shared" si="47"/>
        <v>0</v>
      </c>
      <c r="I357" s="34">
        <f t="shared" si="48"/>
        <v>0</v>
      </c>
      <c r="J357" s="54">
        <f t="shared" si="49"/>
        <v>0</v>
      </c>
      <c r="K357" s="54">
        <f t="shared" si="53"/>
        <v>2</v>
      </c>
      <c r="L357" s="34">
        <f t="shared" si="54"/>
        <v>4</v>
      </c>
      <c r="M357" s="71">
        <f t="shared" si="50"/>
        <v>2.58761</v>
      </c>
      <c r="O357" s="8">
        <f t="shared" si="51"/>
        <v>0</v>
      </c>
    </row>
    <row r="358" spans="1:15" ht="12.75">
      <c r="A358" s="83">
        <f t="shared" si="52"/>
        <v>351</v>
      </c>
      <c r="G358" s="34">
        <f t="shared" si="46"/>
        <v>0</v>
      </c>
      <c r="H358" s="34">
        <f t="shared" si="47"/>
        <v>0</v>
      </c>
      <c r="I358" s="34">
        <f t="shared" si="48"/>
        <v>0</v>
      </c>
      <c r="J358" s="54">
        <f t="shared" si="49"/>
        <v>0</v>
      </c>
      <c r="K358" s="54">
        <f t="shared" si="53"/>
        <v>2</v>
      </c>
      <c r="L358" s="34">
        <f t="shared" si="54"/>
        <v>4</v>
      </c>
      <c r="M358" s="71">
        <f t="shared" si="50"/>
        <v>2.58761</v>
      </c>
      <c r="O358" s="8">
        <f t="shared" si="51"/>
        <v>0</v>
      </c>
    </row>
    <row r="359" spans="1:15" ht="12.75">
      <c r="A359" s="83">
        <f t="shared" si="52"/>
        <v>352</v>
      </c>
      <c r="G359" s="34">
        <f t="shared" si="46"/>
        <v>0</v>
      </c>
      <c r="H359" s="34">
        <f t="shared" si="47"/>
        <v>0</v>
      </c>
      <c r="I359" s="34">
        <f t="shared" si="48"/>
        <v>0</v>
      </c>
      <c r="J359" s="54">
        <f t="shared" si="49"/>
        <v>0</v>
      </c>
      <c r="K359" s="54">
        <f t="shared" si="53"/>
        <v>2</v>
      </c>
      <c r="L359" s="34">
        <f t="shared" si="54"/>
        <v>4</v>
      </c>
      <c r="M359" s="71">
        <f t="shared" si="50"/>
        <v>2.58761</v>
      </c>
      <c r="O359" s="8">
        <f t="shared" si="51"/>
        <v>0</v>
      </c>
    </row>
    <row r="360" spans="1:15" ht="12.75">
      <c r="A360" s="83">
        <f t="shared" si="52"/>
        <v>353</v>
      </c>
      <c r="G360" s="34">
        <f t="shared" si="46"/>
        <v>0</v>
      </c>
      <c r="H360" s="34">
        <f t="shared" si="47"/>
        <v>0</v>
      </c>
      <c r="I360" s="34">
        <f t="shared" si="48"/>
        <v>0</v>
      </c>
      <c r="J360" s="54">
        <f t="shared" si="49"/>
        <v>0</v>
      </c>
      <c r="K360" s="54">
        <f t="shared" si="53"/>
        <v>2</v>
      </c>
      <c r="L360" s="34">
        <f t="shared" si="54"/>
        <v>4</v>
      </c>
      <c r="M360" s="71">
        <f t="shared" si="50"/>
        <v>2.58761</v>
      </c>
      <c r="O360" s="8">
        <f t="shared" si="51"/>
        <v>0</v>
      </c>
    </row>
    <row r="361" spans="1:15" ht="12.75">
      <c r="A361" s="83">
        <f t="shared" si="52"/>
        <v>354</v>
      </c>
      <c r="G361" s="34">
        <f t="shared" si="46"/>
        <v>0</v>
      </c>
      <c r="H361" s="34">
        <f t="shared" si="47"/>
        <v>0</v>
      </c>
      <c r="I361" s="34">
        <f t="shared" si="48"/>
        <v>0</v>
      </c>
      <c r="J361" s="54">
        <f t="shared" si="49"/>
        <v>0</v>
      </c>
      <c r="K361" s="54">
        <f t="shared" si="53"/>
        <v>2</v>
      </c>
      <c r="L361" s="34">
        <f t="shared" si="54"/>
        <v>4</v>
      </c>
      <c r="M361" s="71">
        <f t="shared" si="50"/>
        <v>2.58761</v>
      </c>
      <c r="O361" s="8">
        <f t="shared" si="51"/>
        <v>0</v>
      </c>
    </row>
    <row r="362" spans="1:15" ht="12.75">
      <c r="A362" s="83">
        <f t="shared" si="52"/>
        <v>355</v>
      </c>
      <c r="G362" s="34">
        <f t="shared" si="46"/>
        <v>0</v>
      </c>
      <c r="H362" s="34">
        <f t="shared" si="47"/>
        <v>0</v>
      </c>
      <c r="I362" s="34">
        <f t="shared" si="48"/>
        <v>0</v>
      </c>
      <c r="J362" s="54">
        <f t="shared" si="49"/>
        <v>0</v>
      </c>
      <c r="K362" s="54">
        <f t="shared" si="53"/>
        <v>2</v>
      </c>
      <c r="L362" s="34">
        <f t="shared" si="54"/>
        <v>4</v>
      </c>
      <c r="M362" s="71">
        <f t="shared" si="50"/>
        <v>2.58761</v>
      </c>
      <c r="O362" s="8">
        <f t="shared" si="51"/>
        <v>0</v>
      </c>
    </row>
    <row r="363" spans="1:15" ht="12.75">
      <c r="A363" s="83">
        <f t="shared" si="52"/>
        <v>356</v>
      </c>
      <c r="G363" s="34">
        <f t="shared" si="46"/>
        <v>0</v>
      </c>
      <c r="H363" s="34">
        <f t="shared" si="47"/>
        <v>0</v>
      </c>
      <c r="I363" s="34">
        <f t="shared" si="48"/>
        <v>0</v>
      </c>
      <c r="J363" s="54">
        <f t="shared" si="49"/>
        <v>0</v>
      </c>
      <c r="K363" s="54">
        <f t="shared" si="53"/>
        <v>2</v>
      </c>
      <c r="L363" s="34">
        <f t="shared" si="54"/>
        <v>4</v>
      </c>
      <c r="M363" s="71">
        <f t="shared" si="50"/>
        <v>2.58761</v>
      </c>
      <c r="O363" s="8">
        <f t="shared" si="51"/>
        <v>0</v>
      </c>
    </row>
    <row r="364" spans="1:15" ht="12.75">
      <c r="A364" s="83">
        <f t="shared" si="52"/>
        <v>357</v>
      </c>
      <c r="G364" s="34">
        <f t="shared" si="46"/>
        <v>0</v>
      </c>
      <c r="H364" s="34">
        <f t="shared" si="47"/>
        <v>0</v>
      </c>
      <c r="I364" s="34">
        <f t="shared" si="48"/>
        <v>0</v>
      </c>
      <c r="J364" s="54">
        <f t="shared" si="49"/>
        <v>0</v>
      </c>
      <c r="K364" s="54">
        <f t="shared" si="53"/>
        <v>2</v>
      </c>
      <c r="L364" s="34">
        <f t="shared" si="54"/>
        <v>4</v>
      </c>
      <c r="M364" s="71">
        <f t="shared" si="50"/>
        <v>2.58761</v>
      </c>
      <c r="O364" s="8">
        <f t="shared" si="51"/>
        <v>0</v>
      </c>
    </row>
    <row r="365" spans="1:15" ht="12.75">
      <c r="A365" s="83">
        <f t="shared" si="52"/>
        <v>358</v>
      </c>
      <c r="G365" s="34">
        <f t="shared" si="46"/>
        <v>0</v>
      </c>
      <c r="H365" s="34">
        <f t="shared" si="47"/>
        <v>0</v>
      </c>
      <c r="I365" s="34">
        <f t="shared" si="48"/>
        <v>0</v>
      </c>
      <c r="J365" s="54">
        <f t="shared" si="49"/>
        <v>0</v>
      </c>
      <c r="K365" s="54">
        <f t="shared" si="53"/>
        <v>2</v>
      </c>
      <c r="L365" s="34">
        <f t="shared" si="54"/>
        <v>4</v>
      </c>
      <c r="M365" s="71">
        <f t="shared" si="50"/>
        <v>2.58761</v>
      </c>
      <c r="O365" s="8">
        <f t="shared" si="51"/>
        <v>0</v>
      </c>
    </row>
    <row r="366" spans="1:15" ht="12.75">
      <c r="A366" s="83">
        <f t="shared" si="52"/>
        <v>359</v>
      </c>
      <c r="G366" s="34">
        <f t="shared" si="46"/>
        <v>0</v>
      </c>
      <c r="H366" s="34">
        <f t="shared" si="47"/>
        <v>0</v>
      </c>
      <c r="I366" s="34">
        <f t="shared" si="48"/>
        <v>0</v>
      </c>
      <c r="J366" s="54">
        <f t="shared" si="49"/>
        <v>0</v>
      </c>
      <c r="K366" s="54">
        <f t="shared" si="53"/>
        <v>2</v>
      </c>
      <c r="L366" s="34">
        <f t="shared" si="54"/>
        <v>4</v>
      </c>
      <c r="M366" s="71">
        <f t="shared" si="50"/>
        <v>2.58761</v>
      </c>
      <c r="O366" s="8">
        <f t="shared" si="51"/>
        <v>0</v>
      </c>
    </row>
    <row r="367" spans="1:15" ht="12.75">
      <c r="A367" s="83">
        <f t="shared" si="52"/>
        <v>360</v>
      </c>
      <c r="G367" s="34">
        <f t="shared" si="46"/>
        <v>0</v>
      </c>
      <c r="H367" s="34">
        <f t="shared" si="47"/>
        <v>0</v>
      </c>
      <c r="I367" s="34">
        <f t="shared" si="48"/>
        <v>0</v>
      </c>
      <c r="J367" s="54">
        <f t="shared" si="49"/>
        <v>0</v>
      </c>
      <c r="K367" s="54">
        <f t="shared" si="53"/>
        <v>2</v>
      </c>
      <c r="L367" s="34">
        <f t="shared" si="54"/>
        <v>4</v>
      </c>
      <c r="M367" s="71">
        <f t="shared" si="50"/>
        <v>2.58761</v>
      </c>
      <c r="O367" s="8">
        <f t="shared" si="51"/>
        <v>0</v>
      </c>
    </row>
    <row r="368" spans="1:15" ht="12.75">
      <c r="A368" s="83">
        <f t="shared" si="52"/>
        <v>361</v>
      </c>
      <c r="G368" s="34">
        <f t="shared" si="46"/>
        <v>0</v>
      </c>
      <c r="H368" s="34">
        <f t="shared" si="47"/>
        <v>0</v>
      </c>
      <c r="I368" s="34">
        <f t="shared" si="48"/>
        <v>0</v>
      </c>
      <c r="J368" s="54">
        <f t="shared" si="49"/>
        <v>0</v>
      </c>
      <c r="K368" s="54">
        <f t="shared" si="53"/>
        <v>2</v>
      </c>
      <c r="L368" s="34">
        <f t="shared" si="54"/>
        <v>4</v>
      </c>
      <c r="M368" s="71">
        <f t="shared" si="50"/>
        <v>2.58761</v>
      </c>
      <c r="O368" s="8">
        <f t="shared" si="51"/>
        <v>0</v>
      </c>
    </row>
    <row r="369" spans="1:15" ht="12.75">
      <c r="A369" s="83">
        <f t="shared" si="52"/>
        <v>362</v>
      </c>
      <c r="G369" s="34">
        <f t="shared" si="46"/>
        <v>0</v>
      </c>
      <c r="H369" s="34">
        <f t="shared" si="47"/>
        <v>0</v>
      </c>
      <c r="I369" s="34">
        <f t="shared" si="48"/>
        <v>0</v>
      </c>
      <c r="J369" s="54">
        <f t="shared" si="49"/>
        <v>0</v>
      </c>
      <c r="K369" s="54">
        <f t="shared" si="53"/>
        <v>2</v>
      </c>
      <c r="L369" s="34">
        <f t="shared" si="54"/>
        <v>4</v>
      </c>
      <c r="M369" s="71">
        <f t="shared" si="50"/>
        <v>2.58761</v>
      </c>
      <c r="O369" s="8">
        <f t="shared" si="51"/>
        <v>0</v>
      </c>
    </row>
    <row r="370" spans="1:15" ht="12.75">
      <c r="A370" s="83">
        <f t="shared" si="52"/>
        <v>363</v>
      </c>
      <c r="G370" s="34">
        <f t="shared" si="46"/>
        <v>0</v>
      </c>
      <c r="H370" s="34">
        <f t="shared" si="47"/>
        <v>0</v>
      </c>
      <c r="I370" s="34">
        <f t="shared" si="48"/>
        <v>0</v>
      </c>
      <c r="J370" s="54">
        <f t="shared" si="49"/>
        <v>0</v>
      </c>
      <c r="K370" s="54">
        <f t="shared" si="53"/>
        <v>2</v>
      </c>
      <c r="L370" s="34">
        <f t="shared" si="54"/>
        <v>4</v>
      </c>
      <c r="M370" s="71">
        <f t="shared" si="50"/>
        <v>2.58761</v>
      </c>
      <c r="O370" s="8">
        <f t="shared" si="51"/>
        <v>0</v>
      </c>
    </row>
    <row r="371" spans="1:15" ht="12.75">
      <c r="A371" s="83">
        <f t="shared" si="52"/>
        <v>364</v>
      </c>
      <c r="G371" s="34">
        <f t="shared" si="46"/>
        <v>0</v>
      </c>
      <c r="H371" s="34">
        <f t="shared" si="47"/>
        <v>0</v>
      </c>
      <c r="I371" s="34">
        <f t="shared" si="48"/>
        <v>0</v>
      </c>
      <c r="J371" s="54">
        <f t="shared" si="49"/>
        <v>0</v>
      </c>
      <c r="K371" s="54">
        <f t="shared" si="53"/>
        <v>2</v>
      </c>
      <c r="L371" s="34">
        <f t="shared" si="54"/>
        <v>4</v>
      </c>
      <c r="M371" s="71">
        <f t="shared" si="50"/>
        <v>2.58761</v>
      </c>
      <c r="O371" s="8">
        <f t="shared" si="51"/>
        <v>0</v>
      </c>
    </row>
    <row r="372" spans="1:15" ht="12.75">
      <c r="A372" s="83">
        <f t="shared" si="52"/>
        <v>365</v>
      </c>
      <c r="G372" s="34">
        <f t="shared" si="46"/>
        <v>0</v>
      </c>
      <c r="H372" s="34">
        <f t="shared" si="47"/>
        <v>0</v>
      </c>
      <c r="I372" s="34">
        <f t="shared" si="48"/>
        <v>0</v>
      </c>
      <c r="J372" s="54">
        <f t="shared" si="49"/>
        <v>0</v>
      </c>
      <c r="K372" s="54">
        <f t="shared" si="53"/>
        <v>2</v>
      </c>
      <c r="L372" s="34">
        <f t="shared" si="54"/>
        <v>4</v>
      </c>
      <c r="M372" s="71">
        <f t="shared" si="50"/>
        <v>2.58761</v>
      </c>
      <c r="O372" s="8">
        <f t="shared" si="51"/>
        <v>0</v>
      </c>
    </row>
    <row r="373" spans="1:15" ht="12.75">
      <c r="A373" s="83">
        <f t="shared" si="52"/>
        <v>366</v>
      </c>
      <c r="G373" s="34">
        <f t="shared" si="46"/>
        <v>0</v>
      </c>
      <c r="H373" s="34">
        <f t="shared" si="47"/>
        <v>0</v>
      </c>
      <c r="I373" s="34">
        <f t="shared" si="48"/>
        <v>0</v>
      </c>
      <c r="J373" s="54">
        <f t="shared" si="49"/>
        <v>0</v>
      </c>
      <c r="K373" s="54">
        <f t="shared" si="53"/>
        <v>2</v>
      </c>
      <c r="L373" s="34">
        <f t="shared" si="54"/>
        <v>4</v>
      </c>
      <c r="M373" s="71">
        <f t="shared" si="50"/>
        <v>2.58761</v>
      </c>
      <c r="O373" s="8">
        <f t="shared" si="51"/>
        <v>0</v>
      </c>
    </row>
    <row r="374" spans="1:15" ht="12.75">
      <c r="A374" s="83">
        <f t="shared" si="52"/>
        <v>367</v>
      </c>
      <c r="G374" s="34">
        <f t="shared" si="46"/>
        <v>0</v>
      </c>
      <c r="H374" s="34">
        <f t="shared" si="47"/>
        <v>0</v>
      </c>
      <c r="I374" s="34">
        <f t="shared" si="48"/>
        <v>0</v>
      </c>
      <c r="J374" s="54">
        <f t="shared" si="49"/>
        <v>0</v>
      </c>
      <c r="K374" s="54">
        <f t="shared" si="53"/>
        <v>2</v>
      </c>
      <c r="L374" s="34">
        <f t="shared" si="54"/>
        <v>4</v>
      </c>
      <c r="M374" s="71">
        <f t="shared" si="50"/>
        <v>2.58761</v>
      </c>
      <c r="O374" s="8">
        <f t="shared" si="51"/>
        <v>0</v>
      </c>
    </row>
    <row r="375" spans="1:15" ht="12.75">
      <c r="A375" s="83">
        <f t="shared" si="52"/>
        <v>368</v>
      </c>
      <c r="G375" s="34">
        <f t="shared" si="46"/>
        <v>0</v>
      </c>
      <c r="H375" s="34">
        <f t="shared" si="47"/>
        <v>0</v>
      </c>
      <c r="I375" s="34">
        <f t="shared" si="48"/>
        <v>0</v>
      </c>
      <c r="J375" s="54">
        <f t="shared" si="49"/>
        <v>0</v>
      </c>
      <c r="K375" s="54">
        <f t="shared" si="53"/>
        <v>2</v>
      </c>
      <c r="L375" s="34">
        <f t="shared" si="54"/>
        <v>4</v>
      </c>
      <c r="M375" s="71">
        <f t="shared" si="50"/>
        <v>2.58761</v>
      </c>
      <c r="O375" s="8">
        <f t="shared" si="51"/>
        <v>0</v>
      </c>
    </row>
    <row r="376" spans="1:15" ht="12.75">
      <c r="A376" s="83">
        <f t="shared" si="52"/>
        <v>369</v>
      </c>
      <c r="G376" s="34">
        <f t="shared" si="46"/>
        <v>0</v>
      </c>
      <c r="H376" s="34">
        <f t="shared" si="47"/>
        <v>0</v>
      </c>
      <c r="I376" s="34">
        <f t="shared" si="48"/>
        <v>0</v>
      </c>
      <c r="J376" s="54">
        <f t="shared" si="49"/>
        <v>0</v>
      </c>
      <c r="K376" s="54">
        <f t="shared" si="53"/>
        <v>2</v>
      </c>
      <c r="L376" s="34">
        <f t="shared" si="54"/>
        <v>4</v>
      </c>
      <c r="M376" s="71">
        <f t="shared" si="50"/>
        <v>2.58761</v>
      </c>
      <c r="O376" s="8">
        <f t="shared" si="51"/>
        <v>0</v>
      </c>
    </row>
    <row r="377" spans="1:15" ht="12.75">
      <c r="A377" s="83">
        <f t="shared" si="52"/>
        <v>370</v>
      </c>
      <c r="G377" s="34">
        <f t="shared" si="46"/>
        <v>0</v>
      </c>
      <c r="H377" s="34">
        <f t="shared" si="47"/>
        <v>0</v>
      </c>
      <c r="I377" s="34">
        <f t="shared" si="48"/>
        <v>0</v>
      </c>
      <c r="J377" s="54">
        <f t="shared" si="49"/>
        <v>0</v>
      </c>
      <c r="K377" s="54">
        <f t="shared" si="53"/>
        <v>2</v>
      </c>
      <c r="L377" s="34">
        <f t="shared" si="54"/>
        <v>4</v>
      </c>
      <c r="M377" s="71">
        <f t="shared" si="50"/>
        <v>2.58761</v>
      </c>
      <c r="O377" s="8">
        <f t="shared" si="51"/>
        <v>0</v>
      </c>
    </row>
    <row r="378" spans="1:15" ht="12.75">
      <c r="A378" s="83">
        <f t="shared" si="52"/>
        <v>371</v>
      </c>
      <c r="G378" s="34">
        <f t="shared" si="46"/>
        <v>0</v>
      </c>
      <c r="H378" s="34">
        <f t="shared" si="47"/>
        <v>0</v>
      </c>
      <c r="I378" s="34">
        <f t="shared" si="48"/>
        <v>0</v>
      </c>
      <c r="J378" s="54">
        <f t="shared" si="49"/>
        <v>0</v>
      </c>
      <c r="K378" s="54">
        <f t="shared" si="53"/>
        <v>2</v>
      </c>
      <c r="L378" s="34">
        <f t="shared" si="54"/>
        <v>4</v>
      </c>
      <c r="M378" s="71">
        <f t="shared" si="50"/>
        <v>2.58761</v>
      </c>
      <c r="O378" s="8">
        <f t="shared" si="51"/>
        <v>0</v>
      </c>
    </row>
    <row r="379" spans="1:15" ht="12.75">
      <c r="A379" s="83">
        <f t="shared" si="52"/>
        <v>372</v>
      </c>
      <c r="G379" s="34">
        <f t="shared" si="46"/>
        <v>0</v>
      </c>
      <c r="H379" s="34">
        <f t="shared" si="47"/>
        <v>0</v>
      </c>
      <c r="I379" s="34">
        <f t="shared" si="48"/>
        <v>0</v>
      </c>
      <c r="J379" s="54">
        <f t="shared" si="49"/>
        <v>0</v>
      </c>
      <c r="K379" s="54">
        <f t="shared" si="53"/>
        <v>2</v>
      </c>
      <c r="L379" s="34">
        <f t="shared" si="54"/>
        <v>4</v>
      </c>
      <c r="M379" s="71">
        <f t="shared" si="50"/>
        <v>2.58761</v>
      </c>
      <c r="O379" s="8">
        <f t="shared" si="51"/>
        <v>0</v>
      </c>
    </row>
    <row r="380" spans="1:15" ht="12.75">
      <c r="A380" s="83">
        <f t="shared" si="52"/>
        <v>373</v>
      </c>
      <c r="G380" s="34">
        <f t="shared" si="46"/>
        <v>0</v>
      </c>
      <c r="H380" s="34">
        <f t="shared" si="47"/>
        <v>0</v>
      </c>
      <c r="I380" s="34">
        <f t="shared" si="48"/>
        <v>0</v>
      </c>
      <c r="J380" s="54">
        <f t="shared" si="49"/>
        <v>0</v>
      </c>
      <c r="K380" s="54">
        <f t="shared" si="53"/>
        <v>2</v>
      </c>
      <c r="L380" s="34">
        <f t="shared" si="54"/>
        <v>4</v>
      </c>
      <c r="M380" s="71">
        <f t="shared" si="50"/>
        <v>2.58761</v>
      </c>
      <c r="O380" s="8">
        <f t="shared" si="51"/>
        <v>0</v>
      </c>
    </row>
    <row r="381" spans="1:15" ht="12.75">
      <c r="A381" s="83">
        <f t="shared" si="52"/>
        <v>374</v>
      </c>
      <c r="G381" s="34">
        <f t="shared" si="46"/>
        <v>0</v>
      </c>
      <c r="H381" s="34">
        <f t="shared" si="47"/>
        <v>0</v>
      </c>
      <c r="I381" s="34">
        <f t="shared" si="48"/>
        <v>0</v>
      </c>
      <c r="J381" s="54">
        <f t="shared" si="49"/>
        <v>0</v>
      </c>
      <c r="K381" s="54">
        <f t="shared" si="53"/>
        <v>2</v>
      </c>
      <c r="L381" s="34">
        <f t="shared" si="54"/>
        <v>4</v>
      </c>
      <c r="M381" s="71">
        <f t="shared" si="50"/>
        <v>2.58761</v>
      </c>
      <c r="O381" s="8">
        <f t="shared" si="51"/>
        <v>0</v>
      </c>
    </row>
    <row r="382" spans="1:15" ht="12.75">
      <c r="A382" s="83">
        <f t="shared" si="52"/>
        <v>375</v>
      </c>
      <c r="G382" s="34">
        <f t="shared" si="46"/>
        <v>0</v>
      </c>
      <c r="H382" s="34">
        <f t="shared" si="47"/>
        <v>0</v>
      </c>
      <c r="I382" s="34">
        <f t="shared" si="48"/>
        <v>0</v>
      </c>
      <c r="J382" s="54">
        <f t="shared" si="49"/>
        <v>0</v>
      </c>
      <c r="K382" s="54">
        <f t="shared" si="53"/>
        <v>2</v>
      </c>
      <c r="L382" s="34">
        <f t="shared" si="54"/>
        <v>4</v>
      </c>
      <c r="M382" s="71">
        <f t="shared" si="50"/>
        <v>2.58761</v>
      </c>
      <c r="O382" s="8">
        <f t="shared" si="51"/>
        <v>0</v>
      </c>
    </row>
    <row r="383" spans="1:15" ht="12.75">
      <c r="A383" s="83">
        <f t="shared" si="52"/>
        <v>376</v>
      </c>
      <c r="G383" s="34">
        <f t="shared" si="46"/>
        <v>0</v>
      </c>
      <c r="H383" s="34">
        <f t="shared" si="47"/>
        <v>0</v>
      </c>
      <c r="I383" s="34">
        <f t="shared" si="48"/>
        <v>0</v>
      </c>
      <c r="J383" s="54">
        <f t="shared" si="49"/>
        <v>0</v>
      </c>
      <c r="K383" s="54">
        <f t="shared" si="53"/>
        <v>2</v>
      </c>
      <c r="L383" s="34">
        <f t="shared" si="54"/>
        <v>4</v>
      </c>
      <c r="M383" s="71">
        <f t="shared" si="50"/>
        <v>2.58761</v>
      </c>
      <c r="O383" s="8">
        <f t="shared" si="51"/>
        <v>0</v>
      </c>
    </row>
    <row r="384" spans="1:15" ht="12.75">
      <c r="A384" s="83">
        <f t="shared" si="52"/>
        <v>377</v>
      </c>
      <c r="G384" s="34">
        <f t="shared" si="46"/>
        <v>0</v>
      </c>
      <c r="H384" s="34">
        <f t="shared" si="47"/>
        <v>0</v>
      </c>
      <c r="I384" s="34">
        <f t="shared" si="48"/>
        <v>0</v>
      </c>
      <c r="J384" s="54">
        <f t="shared" si="49"/>
        <v>0</v>
      </c>
      <c r="K384" s="54">
        <f t="shared" si="53"/>
        <v>2</v>
      </c>
      <c r="L384" s="34">
        <f t="shared" si="54"/>
        <v>4</v>
      </c>
      <c r="M384" s="71">
        <f t="shared" si="50"/>
        <v>2.58761</v>
      </c>
      <c r="O384" s="8">
        <f t="shared" si="51"/>
        <v>0</v>
      </c>
    </row>
    <row r="385" spans="1:15" ht="12.75">
      <c r="A385" s="83">
        <f t="shared" si="52"/>
        <v>378</v>
      </c>
      <c r="G385" s="34">
        <f t="shared" si="46"/>
        <v>0</v>
      </c>
      <c r="H385" s="34">
        <f t="shared" si="47"/>
        <v>0</v>
      </c>
      <c r="I385" s="34">
        <f t="shared" si="48"/>
        <v>0</v>
      </c>
      <c r="J385" s="54">
        <f t="shared" si="49"/>
        <v>0</v>
      </c>
      <c r="K385" s="54">
        <f t="shared" si="53"/>
        <v>2</v>
      </c>
      <c r="L385" s="34">
        <f t="shared" si="54"/>
        <v>4</v>
      </c>
      <c r="M385" s="71">
        <f t="shared" si="50"/>
        <v>2.58761</v>
      </c>
      <c r="O385" s="8">
        <f t="shared" si="51"/>
        <v>0</v>
      </c>
    </row>
    <row r="386" spans="1:15" ht="12.75">
      <c r="A386" s="83">
        <f t="shared" si="52"/>
        <v>379</v>
      </c>
      <c r="G386" s="34">
        <f t="shared" si="46"/>
        <v>0</v>
      </c>
      <c r="H386" s="34">
        <f t="shared" si="47"/>
        <v>0</v>
      </c>
      <c r="I386" s="34">
        <f t="shared" si="48"/>
        <v>0</v>
      </c>
      <c r="J386" s="54">
        <f t="shared" si="49"/>
        <v>0</v>
      </c>
      <c r="K386" s="54">
        <f t="shared" si="53"/>
        <v>2</v>
      </c>
      <c r="L386" s="34">
        <f t="shared" si="54"/>
        <v>4</v>
      </c>
      <c r="M386" s="71">
        <f t="shared" si="50"/>
        <v>2.58761</v>
      </c>
      <c r="O386" s="8">
        <f t="shared" si="51"/>
        <v>0</v>
      </c>
    </row>
    <row r="387" spans="1:15" ht="12.75">
      <c r="A387" s="83">
        <f t="shared" si="52"/>
        <v>380</v>
      </c>
      <c r="G387" s="34">
        <f t="shared" si="46"/>
        <v>0</v>
      </c>
      <c r="H387" s="34">
        <f t="shared" si="47"/>
        <v>0</v>
      </c>
      <c r="I387" s="34">
        <f t="shared" si="48"/>
        <v>0</v>
      </c>
      <c r="J387" s="54">
        <f t="shared" si="49"/>
        <v>0</v>
      </c>
      <c r="K387" s="54">
        <f t="shared" si="53"/>
        <v>2</v>
      </c>
      <c r="L387" s="34">
        <f t="shared" si="54"/>
        <v>4</v>
      </c>
      <c r="M387" s="71">
        <f t="shared" si="50"/>
        <v>2.58761</v>
      </c>
      <c r="O387" s="8">
        <f t="shared" si="51"/>
        <v>0</v>
      </c>
    </row>
    <row r="388" spans="1:15" ht="12.75">
      <c r="A388" s="83">
        <f t="shared" si="52"/>
        <v>381</v>
      </c>
      <c r="G388" s="34">
        <f t="shared" si="46"/>
        <v>0</v>
      </c>
      <c r="H388" s="34">
        <f t="shared" si="47"/>
        <v>0</v>
      </c>
      <c r="I388" s="34">
        <f t="shared" si="48"/>
        <v>0</v>
      </c>
      <c r="J388" s="54">
        <f t="shared" si="49"/>
        <v>0</v>
      </c>
      <c r="K388" s="54">
        <f t="shared" si="53"/>
        <v>2</v>
      </c>
      <c r="L388" s="34">
        <f t="shared" si="54"/>
        <v>4</v>
      </c>
      <c r="M388" s="71">
        <f t="shared" si="50"/>
        <v>2.58761</v>
      </c>
      <c r="O388" s="8">
        <f t="shared" si="51"/>
        <v>0</v>
      </c>
    </row>
    <row r="389" spans="1:15" ht="12.75">
      <c r="A389" s="83">
        <f t="shared" si="52"/>
        <v>382</v>
      </c>
      <c r="G389" s="34">
        <f t="shared" si="46"/>
        <v>0</v>
      </c>
      <c r="H389" s="34">
        <f t="shared" si="47"/>
        <v>0</v>
      </c>
      <c r="I389" s="34">
        <f t="shared" si="48"/>
        <v>0</v>
      </c>
      <c r="J389" s="54">
        <f t="shared" si="49"/>
        <v>0</v>
      </c>
      <c r="K389" s="54">
        <f t="shared" si="53"/>
        <v>2</v>
      </c>
      <c r="L389" s="34">
        <f t="shared" si="54"/>
        <v>4</v>
      </c>
      <c r="M389" s="71">
        <f t="shared" si="50"/>
        <v>2.58761</v>
      </c>
      <c r="O389" s="8">
        <f t="shared" si="51"/>
        <v>0</v>
      </c>
    </row>
    <row r="390" spans="1:15" ht="12.75">
      <c r="A390" s="83">
        <f t="shared" si="52"/>
        <v>383</v>
      </c>
      <c r="G390" s="34">
        <f t="shared" si="46"/>
        <v>0</v>
      </c>
      <c r="H390" s="34">
        <f t="shared" si="47"/>
        <v>0</v>
      </c>
      <c r="I390" s="34">
        <f t="shared" si="48"/>
        <v>0</v>
      </c>
      <c r="J390" s="54">
        <f t="shared" si="49"/>
        <v>0</v>
      </c>
      <c r="K390" s="54">
        <f t="shared" si="53"/>
        <v>2</v>
      </c>
      <c r="L390" s="34">
        <f t="shared" si="54"/>
        <v>4</v>
      </c>
      <c r="M390" s="71">
        <f t="shared" si="50"/>
        <v>2.58761</v>
      </c>
      <c r="O390" s="8">
        <f t="shared" si="51"/>
        <v>0</v>
      </c>
    </row>
    <row r="391" spans="1:15" ht="12.75">
      <c r="A391" s="83">
        <f t="shared" si="52"/>
        <v>384</v>
      </c>
      <c r="G391" s="34">
        <f t="shared" si="46"/>
        <v>0</v>
      </c>
      <c r="H391" s="34">
        <f t="shared" si="47"/>
        <v>0</v>
      </c>
      <c r="I391" s="34">
        <f t="shared" si="48"/>
        <v>0</v>
      </c>
      <c r="J391" s="54">
        <f t="shared" si="49"/>
        <v>0</v>
      </c>
      <c r="K391" s="54">
        <f t="shared" si="53"/>
        <v>2</v>
      </c>
      <c r="L391" s="34">
        <f t="shared" si="54"/>
        <v>4</v>
      </c>
      <c r="M391" s="71">
        <f t="shared" si="50"/>
        <v>2.58761</v>
      </c>
      <c r="O391" s="8">
        <f t="shared" si="51"/>
        <v>0</v>
      </c>
    </row>
    <row r="392" spans="1:15" ht="12.75">
      <c r="A392" s="83">
        <f t="shared" si="52"/>
        <v>385</v>
      </c>
      <c r="G392" s="34">
        <f t="shared" si="46"/>
        <v>0</v>
      </c>
      <c r="H392" s="34">
        <f t="shared" si="47"/>
        <v>0</v>
      </c>
      <c r="I392" s="34">
        <f t="shared" si="48"/>
        <v>0</v>
      </c>
      <c r="J392" s="54">
        <f t="shared" si="49"/>
        <v>0</v>
      </c>
      <c r="K392" s="54">
        <f t="shared" si="53"/>
        <v>2</v>
      </c>
      <c r="L392" s="34">
        <f t="shared" si="54"/>
        <v>4</v>
      </c>
      <c r="M392" s="71">
        <f t="shared" si="50"/>
        <v>2.58761</v>
      </c>
      <c r="O392" s="8">
        <f t="shared" si="51"/>
        <v>0</v>
      </c>
    </row>
    <row r="393" spans="1:15" ht="12.75">
      <c r="A393" s="83">
        <f t="shared" si="52"/>
        <v>386</v>
      </c>
      <c r="G393" s="34">
        <f aca="true" t="shared" si="55" ref="G393:G456">INT(B393/S$17)*S$16+MOD(B393,S$19)*S$18</f>
        <v>0</v>
      </c>
      <c r="H393" s="34">
        <f aca="true" t="shared" si="56" ref="H393:H456">INT(C393/T$17)*T$16+MOD(C393,T$19)*T$18</f>
        <v>0</v>
      </c>
      <c r="I393" s="34">
        <f aca="true" t="shared" si="57" ref="I393:I456">INT(D393/U$17)*U$16+MOD(D393,U$19)*U$18</f>
        <v>0</v>
      </c>
      <c r="J393" s="54">
        <f aca="true" t="shared" si="58" ref="J393:J456">SUM(G393:I393)</f>
        <v>0</v>
      </c>
      <c r="K393" s="54">
        <f t="shared" si="53"/>
        <v>2</v>
      </c>
      <c r="L393" s="34">
        <f t="shared" si="54"/>
        <v>4</v>
      </c>
      <c r="M393" s="71">
        <f aca="true" t="shared" si="59" ref="M393:M456">IF(ISBLANK(E393),M392,O393)</f>
        <v>2.58761</v>
      </c>
      <c r="O393" s="8">
        <f aca="true" t="shared" si="60" ref="O393:O456">(E393-$E$8)*$R$2</f>
        <v>0</v>
      </c>
    </row>
    <row r="394" spans="1:15" ht="12.75">
      <c r="A394" s="83">
        <f aca="true" t="shared" si="61" ref="A394:A457">A393+1</f>
        <v>387</v>
      </c>
      <c r="G394" s="34">
        <f t="shared" si="55"/>
        <v>0</v>
      </c>
      <c r="H394" s="34">
        <f t="shared" si="56"/>
        <v>0</v>
      </c>
      <c r="I394" s="34">
        <f t="shared" si="57"/>
        <v>0</v>
      </c>
      <c r="J394" s="54">
        <f t="shared" si="58"/>
        <v>0</v>
      </c>
      <c r="K394" s="54">
        <f aca="true" t="shared" si="62" ref="K394:K457">IF(ISNUMBER(E394),J394-$J$8,MAX($J$8:$J$2000)-$J$8)</f>
        <v>2</v>
      </c>
      <c r="L394" s="34">
        <f aca="true" t="shared" si="63" ref="L394:L457">K394/(K394-$K$4)</f>
        <v>4</v>
      </c>
      <c r="M394" s="71">
        <f t="shared" si="59"/>
        <v>2.58761</v>
      </c>
      <c r="O394" s="8">
        <f t="shared" si="60"/>
        <v>0</v>
      </c>
    </row>
    <row r="395" spans="1:15" ht="12.75">
      <c r="A395" s="83">
        <f t="shared" si="61"/>
        <v>388</v>
      </c>
      <c r="G395" s="34">
        <f t="shared" si="55"/>
        <v>0</v>
      </c>
      <c r="H395" s="34">
        <f t="shared" si="56"/>
        <v>0</v>
      </c>
      <c r="I395" s="34">
        <f t="shared" si="57"/>
        <v>0</v>
      </c>
      <c r="J395" s="54">
        <f t="shared" si="58"/>
        <v>0</v>
      </c>
      <c r="K395" s="54">
        <f t="shared" si="62"/>
        <v>2</v>
      </c>
      <c r="L395" s="34">
        <f t="shared" si="63"/>
        <v>4</v>
      </c>
      <c r="M395" s="71">
        <f t="shared" si="59"/>
        <v>2.58761</v>
      </c>
      <c r="O395" s="8">
        <f t="shared" si="60"/>
        <v>0</v>
      </c>
    </row>
    <row r="396" spans="1:15" ht="12.75">
      <c r="A396" s="83">
        <f t="shared" si="61"/>
        <v>389</v>
      </c>
      <c r="G396" s="34">
        <f t="shared" si="55"/>
        <v>0</v>
      </c>
      <c r="H396" s="34">
        <f t="shared" si="56"/>
        <v>0</v>
      </c>
      <c r="I396" s="34">
        <f t="shared" si="57"/>
        <v>0</v>
      </c>
      <c r="J396" s="54">
        <f t="shared" si="58"/>
        <v>0</v>
      </c>
      <c r="K396" s="54">
        <f t="shared" si="62"/>
        <v>2</v>
      </c>
      <c r="L396" s="34">
        <f t="shared" si="63"/>
        <v>4</v>
      </c>
      <c r="M396" s="71">
        <f t="shared" si="59"/>
        <v>2.58761</v>
      </c>
      <c r="O396" s="8">
        <f t="shared" si="60"/>
        <v>0</v>
      </c>
    </row>
    <row r="397" spans="1:15" ht="12.75">
      <c r="A397" s="83">
        <f t="shared" si="61"/>
        <v>390</v>
      </c>
      <c r="G397" s="34">
        <f t="shared" si="55"/>
        <v>0</v>
      </c>
      <c r="H397" s="34">
        <f t="shared" si="56"/>
        <v>0</v>
      </c>
      <c r="I397" s="34">
        <f t="shared" si="57"/>
        <v>0</v>
      </c>
      <c r="J397" s="54">
        <f t="shared" si="58"/>
        <v>0</v>
      </c>
      <c r="K397" s="54">
        <f t="shared" si="62"/>
        <v>2</v>
      </c>
      <c r="L397" s="34">
        <f t="shared" si="63"/>
        <v>4</v>
      </c>
      <c r="M397" s="71">
        <f t="shared" si="59"/>
        <v>2.58761</v>
      </c>
      <c r="O397" s="8">
        <f t="shared" si="60"/>
        <v>0</v>
      </c>
    </row>
    <row r="398" spans="1:15" ht="12.75">
      <c r="A398" s="83">
        <f t="shared" si="61"/>
        <v>391</v>
      </c>
      <c r="G398" s="34">
        <f t="shared" si="55"/>
        <v>0</v>
      </c>
      <c r="H398" s="34">
        <f t="shared" si="56"/>
        <v>0</v>
      </c>
      <c r="I398" s="34">
        <f t="shared" si="57"/>
        <v>0</v>
      </c>
      <c r="J398" s="54">
        <f t="shared" si="58"/>
        <v>0</v>
      </c>
      <c r="K398" s="54">
        <f t="shared" si="62"/>
        <v>2</v>
      </c>
      <c r="L398" s="34">
        <f t="shared" si="63"/>
        <v>4</v>
      </c>
      <c r="M398" s="71">
        <f t="shared" si="59"/>
        <v>2.58761</v>
      </c>
      <c r="O398" s="8">
        <f t="shared" si="60"/>
        <v>0</v>
      </c>
    </row>
    <row r="399" spans="1:15" ht="12.75">
      <c r="A399" s="83">
        <f t="shared" si="61"/>
        <v>392</v>
      </c>
      <c r="G399" s="34">
        <f t="shared" si="55"/>
        <v>0</v>
      </c>
      <c r="H399" s="34">
        <f t="shared" si="56"/>
        <v>0</v>
      </c>
      <c r="I399" s="34">
        <f t="shared" si="57"/>
        <v>0</v>
      </c>
      <c r="J399" s="54">
        <f t="shared" si="58"/>
        <v>0</v>
      </c>
      <c r="K399" s="54">
        <f t="shared" si="62"/>
        <v>2</v>
      </c>
      <c r="L399" s="34">
        <f t="shared" si="63"/>
        <v>4</v>
      </c>
      <c r="M399" s="71">
        <f t="shared" si="59"/>
        <v>2.58761</v>
      </c>
      <c r="O399" s="8">
        <f t="shared" si="60"/>
        <v>0</v>
      </c>
    </row>
    <row r="400" spans="1:15" ht="12.75">
      <c r="A400" s="83">
        <f t="shared" si="61"/>
        <v>393</v>
      </c>
      <c r="G400" s="34">
        <f t="shared" si="55"/>
        <v>0</v>
      </c>
      <c r="H400" s="34">
        <f t="shared" si="56"/>
        <v>0</v>
      </c>
      <c r="I400" s="34">
        <f t="shared" si="57"/>
        <v>0</v>
      </c>
      <c r="J400" s="54">
        <f t="shared" si="58"/>
        <v>0</v>
      </c>
      <c r="K400" s="54">
        <f t="shared" si="62"/>
        <v>2</v>
      </c>
      <c r="L400" s="34">
        <f t="shared" si="63"/>
        <v>4</v>
      </c>
      <c r="M400" s="71">
        <f t="shared" si="59"/>
        <v>2.58761</v>
      </c>
      <c r="O400" s="8">
        <f t="shared" si="60"/>
        <v>0</v>
      </c>
    </row>
    <row r="401" spans="1:15" ht="12.75">
      <c r="A401" s="83">
        <f t="shared" si="61"/>
        <v>394</v>
      </c>
      <c r="G401" s="34">
        <f t="shared" si="55"/>
        <v>0</v>
      </c>
      <c r="H401" s="34">
        <f t="shared" si="56"/>
        <v>0</v>
      </c>
      <c r="I401" s="34">
        <f t="shared" si="57"/>
        <v>0</v>
      </c>
      <c r="J401" s="54">
        <f t="shared" si="58"/>
        <v>0</v>
      </c>
      <c r="K401" s="54">
        <f t="shared" si="62"/>
        <v>2</v>
      </c>
      <c r="L401" s="34">
        <f t="shared" si="63"/>
        <v>4</v>
      </c>
      <c r="M401" s="71">
        <f t="shared" si="59"/>
        <v>2.58761</v>
      </c>
      <c r="O401" s="8">
        <f t="shared" si="60"/>
        <v>0</v>
      </c>
    </row>
    <row r="402" spans="1:15" ht="12.75">
      <c r="A402" s="83">
        <f t="shared" si="61"/>
        <v>395</v>
      </c>
      <c r="G402" s="34">
        <f t="shared" si="55"/>
        <v>0</v>
      </c>
      <c r="H402" s="34">
        <f t="shared" si="56"/>
        <v>0</v>
      </c>
      <c r="I402" s="34">
        <f t="shared" si="57"/>
        <v>0</v>
      </c>
      <c r="J402" s="54">
        <f t="shared" si="58"/>
        <v>0</v>
      </c>
      <c r="K402" s="54">
        <f t="shared" si="62"/>
        <v>2</v>
      </c>
      <c r="L402" s="34">
        <f t="shared" si="63"/>
        <v>4</v>
      </c>
      <c r="M402" s="71">
        <f t="shared" si="59"/>
        <v>2.58761</v>
      </c>
      <c r="O402" s="8">
        <f t="shared" si="60"/>
        <v>0</v>
      </c>
    </row>
    <row r="403" spans="1:15" ht="12.75">
      <c r="A403" s="83">
        <f t="shared" si="61"/>
        <v>396</v>
      </c>
      <c r="G403" s="34">
        <f t="shared" si="55"/>
        <v>0</v>
      </c>
      <c r="H403" s="34">
        <f t="shared" si="56"/>
        <v>0</v>
      </c>
      <c r="I403" s="34">
        <f t="shared" si="57"/>
        <v>0</v>
      </c>
      <c r="J403" s="54">
        <f t="shared" si="58"/>
        <v>0</v>
      </c>
      <c r="K403" s="54">
        <f t="shared" si="62"/>
        <v>2</v>
      </c>
      <c r="L403" s="34">
        <f t="shared" si="63"/>
        <v>4</v>
      </c>
      <c r="M403" s="71">
        <f t="shared" si="59"/>
        <v>2.58761</v>
      </c>
      <c r="O403" s="8">
        <f t="shared" si="60"/>
        <v>0</v>
      </c>
    </row>
    <row r="404" spans="1:15" ht="12.75">
      <c r="A404" s="83">
        <f t="shared" si="61"/>
        <v>397</v>
      </c>
      <c r="G404" s="34">
        <f t="shared" si="55"/>
        <v>0</v>
      </c>
      <c r="H404" s="34">
        <f t="shared" si="56"/>
        <v>0</v>
      </c>
      <c r="I404" s="34">
        <f t="shared" si="57"/>
        <v>0</v>
      </c>
      <c r="J404" s="54">
        <f t="shared" si="58"/>
        <v>0</v>
      </c>
      <c r="K404" s="54">
        <f t="shared" si="62"/>
        <v>2</v>
      </c>
      <c r="L404" s="34">
        <f t="shared" si="63"/>
        <v>4</v>
      </c>
      <c r="M404" s="71">
        <f t="shared" si="59"/>
        <v>2.58761</v>
      </c>
      <c r="O404" s="8">
        <f t="shared" si="60"/>
        <v>0</v>
      </c>
    </row>
    <row r="405" spans="1:15" ht="12.75">
      <c r="A405" s="83">
        <f t="shared" si="61"/>
        <v>398</v>
      </c>
      <c r="G405" s="34">
        <f t="shared" si="55"/>
        <v>0</v>
      </c>
      <c r="H405" s="34">
        <f t="shared" si="56"/>
        <v>0</v>
      </c>
      <c r="I405" s="34">
        <f t="shared" si="57"/>
        <v>0</v>
      </c>
      <c r="J405" s="54">
        <f t="shared" si="58"/>
        <v>0</v>
      </c>
      <c r="K405" s="54">
        <f t="shared" si="62"/>
        <v>2</v>
      </c>
      <c r="L405" s="34">
        <f t="shared" si="63"/>
        <v>4</v>
      </c>
      <c r="M405" s="71">
        <f t="shared" si="59"/>
        <v>2.58761</v>
      </c>
      <c r="O405" s="8">
        <f t="shared" si="60"/>
        <v>0</v>
      </c>
    </row>
    <row r="406" spans="1:15" ht="12.75">
      <c r="A406" s="83">
        <f t="shared" si="61"/>
        <v>399</v>
      </c>
      <c r="G406" s="34">
        <f t="shared" si="55"/>
        <v>0</v>
      </c>
      <c r="H406" s="34">
        <f t="shared" si="56"/>
        <v>0</v>
      </c>
      <c r="I406" s="34">
        <f t="shared" si="57"/>
        <v>0</v>
      </c>
      <c r="J406" s="54">
        <f t="shared" si="58"/>
        <v>0</v>
      </c>
      <c r="K406" s="54">
        <f t="shared" si="62"/>
        <v>2</v>
      </c>
      <c r="L406" s="34">
        <f t="shared" si="63"/>
        <v>4</v>
      </c>
      <c r="M406" s="71">
        <f t="shared" si="59"/>
        <v>2.58761</v>
      </c>
      <c r="O406" s="8">
        <f t="shared" si="60"/>
        <v>0</v>
      </c>
    </row>
    <row r="407" spans="1:15" ht="12.75">
      <c r="A407" s="83">
        <f t="shared" si="61"/>
        <v>400</v>
      </c>
      <c r="G407" s="34">
        <f t="shared" si="55"/>
        <v>0</v>
      </c>
      <c r="H407" s="34">
        <f t="shared" si="56"/>
        <v>0</v>
      </c>
      <c r="I407" s="34">
        <f t="shared" si="57"/>
        <v>0</v>
      </c>
      <c r="J407" s="54">
        <f t="shared" si="58"/>
        <v>0</v>
      </c>
      <c r="K407" s="54">
        <f t="shared" si="62"/>
        <v>2</v>
      </c>
      <c r="L407" s="34">
        <f t="shared" si="63"/>
        <v>4</v>
      </c>
      <c r="M407" s="71">
        <f t="shared" si="59"/>
        <v>2.58761</v>
      </c>
      <c r="O407" s="8">
        <f t="shared" si="60"/>
        <v>0</v>
      </c>
    </row>
    <row r="408" spans="1:15" ht="12.75">
      <c r="A408" s="83">
        <f t="shared" si="61"/>
        <v>401</v>
      </c>
      <c r="G408" s="34">
        <f t="shared" si="55"/>
        <v>0</v>
      </c>
      <c r="H408" s="34">
        <f t="shared" si="56"/>
        <v>0</v>
      </c>
      <c r="I408" s="34">
        <f t="shared" si="57"/>
        <v>0</v>
      </c>
      <c r="J408" s="54">
        <f t="shared" si="58"/>
        <v>0</v>
      </c>
      <c r="K408" s="54">
        <f t="shared" si="62"/>
        <v>2</v>
      </c>
      <c r="L408" s="34">
        <f t="shared" si="63"/>
        <v>4</v>
      </c>
      <c r="M408" s="71">
        <f t="shared" si="59"/>
        <v>2.58761</v>
      </c>
      <c r="O408" s="8">
        <f t="shared" si="60"/>
        <v>0</v>
      </c>
    </row>
    <row r="409" spans="1:15" ht="12.75">
      <c r="A409" s="83">
        <f t="shared" si="61"/>
        <v>402</v>
      </c>
      <c r="G409" s="34">
        <f t="shared" si="55"/>
        <v>0</v>
      </c>
      <c r="H409" s="34">
        <f t="shared" si="56"/>
        <v>0</v>
      </c>
      <c r="I409" s="34">
        <f t="shared" si="57"/>
        <v>0</v>
      </c>
      <c r="J409" s="54">
        <f t="shared" si="58"/>
        <v>0</v>
      </c>
      <c r="K409" s="54">
        <f t="shared" si="62"/>
        <v>2</v>
      </c>
      <c r="L409" s="34">
        <f t="shared" si="63"/>
        <v>4</v>
      </c>
      <c r="M409" s="71">
        <f t="shared" si="59"/>
        <v>2.58761</v>
      </c>
      <c r="O409" s="8">
        <f t="shared" si="60"/>
        <v>0</v>
      </c>
    </row>
    <row r="410" spans="1:15" ht="12.75">
      <c r="A410" s="83">
        <f t="shared" si="61"/>
        <v>403</v>
      </c>
      <c r="G410" s="34">
        <f t="shared" si="55"/>
        <v>0</v>
      </c>
      <c r="H410" s="34">
        <f t="shared" si="56"/>
        <v>0</v>
      </c>
      <c r="I410" s="34">
        <f t="shared" si="57"/>
        <v>0</v>
      </c>
      <c r="J410" s="54">
        <f t="shared" si="58"/>
        <v>0</v>
      </c>
      <c r="K410" s="54">
        <f t="shared" si="62"/>
        <v>2</v>
      </c>
      <c r="L410" s="34">
        <f t="shared" si="63"/>
        <v>4</v>
      </c>
      <c r="M410" s="71">
        <f t="shared" si="59"/>
        <v>2.58761</v>
      </c>
      <c r="O410" s="8">
        <f t="shared" si="60"/>
        <v>0</v>
      </c>
    </row>
    <row r="411" spans="1:15" ht="12.75">
      <c r="A411" s="83">
        <f t="shared" si="61"/>
        <v>404</v>
      </c>
      <c r="G411" s="34">
        <f t="shared" si="55"/>
        <v>0</v>
      </c>
      <c r="H411" s="34">
        <f t="shared" si="56"/>
        <v>0</v>
      </c>
      <c r="I411" s="34">
        <f t="shared" si="57"/>
        <v>0</v>
      </c>
      <c r="J411" s="54">
        <f t="shared" si="58"/>
        <v>0</v>
      </c>
      <c r="K411" s="54">
        <f t="shared" si="62"/>
        <v>2</v>
      </c>
      <c r="L411" s="34">
        <f t="shared" si="63"/>
        <v>4</v>
      </c>
      <c r="M411" s="71">
        <f t="shared" si="59"/>
        <v>2.58761</v>
      </c>
      <c r="O411" s="8">
        <f t="shared" si="60"/>
        <v>0</v>
      </c>
    </row>
    <row r="412" spans="1:15" ht="12.75">
      <c r="A412" s="83">
        <f t="shared" si="61"/>
        <v>405</v>
      </c>
      <c r="G412" s="34">
        <f t="shared" si="55"/>
        <v>0</v>
      </c>
      <c r="H412" s="34">
        <f t="shared" si="56"/>
        <v>0</v>
      </c>
      <c r="I412" s="34">
        <f t="shared" si="57"/>
        <v>0</v>
      </c>
      <c r="J412" s="54">
        <f t="shared" si="58"/>
        <v>0</v>
      </c>
      <c r="K412" s="54">
        <f t="shared" si="62"/>
        <v>2</v>
      </c>
      <c r="L412" s="34">
        <f t="shared" si="63"/>
        <v>4</v>
      </c>
      <c r="M412" s="71">
        <f t="shared" si="59"/>
        <v>2.58761</v>
      </c>
      <c r="O412" s="8">
        <f t="shared" si="60"/>
        <v>0</v>
      </c>
    </row>
    <row r="413" spans="1:15" ht="12.75">
      <c r="A413" s="83">
        <f t="shared" si="61"/>
        <v>406</v>
      </c>
      <c r="G413" s="34">
        <f t="shared" si="55"/>
        <v>0</v>
      </c>
      <c r="H413" s="34">
        <f t="shared" si="56"/>
        <v>0</v>
      </c>
      <c r="I413" s="34">
        <f t="shared" si="57"/>
        <v>0</v>
      </c>
      <c r="J413" s="54">
        <f t="shared" si="58"/>
        <v>0</v>
      </c>
      <c r="K413" s="54">
        <f t="shared" si="62"/>
        <v>2</v>
      </c>
      <c r="L413" s="34">
        <f t="shared" si="63"/>
        <v>4</v>
      </c>
      <c r="M413" s="71">
        <f t="shared" si="59"/>
        <v>2.58761</v>
      </c>
      <c r="O413" s="8">
        <f t="shared" si="60"/>
        <v>0</v>
      </c>
    </row>
    <row r="414" spans="1:15" ht="12.75">
      <c r="A414" s="83">
        <f t="shared" si="61"/>
        <v>407</v>
      </c>
      <c r="G414" s="34">
        <f t="shared" si="55"/>
        <v>0</v>
      </c>
      <c r="H414" s="34">
        <f t="shared" si="56"/>
        <v>0</v>
      </c>
      <c r="I414" s="34">
        <f t="shared" si="57"/>
        <v>0</v>
      </c>
      <c r="J414" s="54">
        <f t="shared" si="58"/>
        <v>0</v>
      </c>
      <c r="K414" s="54">
        <f t="shared" si="62"/>
        <v>2</v>
      </c>
      <c r="L414" s="34">
        <f t="shared" si="63"/>
        <v>4</v>
      </c>
      <c r="M414" s="71">
        <f t="shared" si="59"/>
        <v>2.58761</v>
      </c>
      <c r="O414" s="8">
        <f t="shared" si="60"/>
        <v>0</v>
      </c>
    </row>
    <row r="415" spans="1:15" ht="12.75">
      <c r="A415" s="83">
        <f t="shared" si="61"/>
        <v>408</v>
      </c>
      <c r="G415" s="34">
        <f t="shared" si="55"/>
        <v>0</v>
      </c>
      <c r="H415" s="34">
        <f t="shared" si="56"/>
        <v>0</v>
      </c>
      <c r="I415" s="34">
        <f t="shared" si="57"/>
        <v>0</v>
      </c>
      <c r="J415" s="54">
        <f t="shared" si="58"/>
        <v>0</v>
      </c>
      <c r="K415" s="54">
        <f t="shared" si="62"/>
        <v>2</v>
      </c>
      <c r="L415" s="34">
        <f t="shared" si="63"/>
        <v>4</v>
      </c>
      <c r="M415" s="71">
        <f t="shared" si="59"/>
        <v>2.58761</v>
      </c>
      <c r="O415" s="8">
        <f t="shared" si="60"/>
        <v>0</v>
      </c>
    </row>
    <row r="416" spans="1:15" ht="12.75">
      <c r="A416" s="83">
        <f t="shared" si="61"/>
        <v>409</v>
      </c>
      <c r="G416" s="34">
        <f t="shared" si="55"/>
        <v>0</v>
      </c>
      <c r="H416" s="34">
        <f t="shared" si="56"/>
        <v>0</v>
      </c>
      <c r="I416" s="34">
        <f t="shared" si="57"/>
        <v>0</v>
      </c>
      <c r="J416" s="54">
        <f t="shared" si="58"/>
        <v>0</v>
      </c>
      <c r="K416" s="54">
        <f t="shared" si="62"/>
        <v>2</v>
      </c>
      <c r="L416" s="34">
        <f t="shared" si="63"/>
        <v>4</v>
      </c>
      <c r="M416" s="71">
        <f t="shared" si="59"/>
        <v>2.58761</v>
      </c>
      <c r="O416" s="8">
        <f t="shared" si="60"/>
        <v>0</v>
      </c>
    </row>
    <row r="417" spans="1:15" ht="12.75">
      <c r="A417" s="83">
        <f t="shared" si="61"/>
        <v>410</v>
      </c>
      <c r="G417" s="34">
        <f t="shared" si="55"/>
        <v>0</v>
      </c>
      <c r="H417" s="34">
        <f t="shared" si="56"/>
        <v>0</v>
      </c>
      <c r="I417" s="34">
        <f t="shared" si="57"/>
        <v>0</v>
      </c>
      <c r="J417" s="54">
        <f t="shared" si="58"/>
        <v>0</v>
      </c>
      <c r="K417" s="54">
        <f t="shared" si="62"/>
        <v>2</v>
      </c>
      <c r="L417" s="34">
        <f t="shared" si="63"/>
        <v>4</v>
      </c>
      <c r="M417" s="71">
        <f t="shared" si="59"/>
        <v>2.58761</v>
      </c>
      <c r="O417" s="8">
        <f t="shared" si="60"/>
        <v>0</v>
      </c>
    </row>
    <row r="418" spans="1:15" ht="12.75">
      <c r="A418" s="83">
        <f t="shared" si="61"/>
        <v>411</v>
      </c>
      <c r="G418" s="34">
        <f t="shared" si="55"/>
        <v>0</v>
      </c>
      <c r="H418" s="34">
        <f t="shared" si="56"/>
        <v>0</v>
      </c>
      <c r="I418" s="34">
        <f t="shared" si="57"/>
        <v>0</v>
      </c>
      <c r="J418" s="54">
        <f t="shared" si="58"/>
        <v>0</v>
      </c>
      <c r="K418" s="54">
        <f t="shared" si="62"/>
        <v>2</v>
      </c>
      <c r="L418" s="34">
        <f t="shared" si="63"/>
        <v>4</v>
      </c>
      <c r="M418" s="71">
        <f t="shared" si="59"/>
        <v>2.58761</v>
      </c>
      <c r="O418" s="8">
        <f t="shared" si="60"/>
        <v>0</v>
      </c>
    </row>
    <row r="419" spans="1:15" ht="12.75">
      <c r="A419" s="83">
        <f t="shared" si="61"/>
        <v>412</v>
      </c>
      <c r="G419" s="34">
        <f t="shared" si="55"/>
        <v>0</v>
      </c>
      <c r="H419" s="34">
        <f t="shared" si="56"/>
        <v>0</v>
      </c>
      <c r="I419" s="34">
        <f t="shared" si="57"/>
        <v>0</v>
      </c>
      <c r="J419" s="54">
        <f t="shared" si="58"/>
        <v>0</v>
      </c>
      <c r="K419" s="54">
        <f t="shared" si="62"/>
        <v>2</v>
      </c>
      <c r="L419" s="34">
        <f t="shared" si="63"/>
        <v>4</v>
      </c>
      <c r="M419" s="71">
        <f t="shared" si="59"/>
        <v>2.58761</v>
      </c>
      <c r="O419" s="8">
        <f t="shared" si="60"/>
        <v>0</v>
      </c>
    </row>
    <row r="420" spans="1:15" ht="12.75">
      <c r="A420" s="83">
        <f t="shared" si="61"/>
        <v>413</v>
      </c>
      <c r="G420" s="34">
        <f t="shared" si="55"/>
        <v>0</v>
      </c>
      <c r="H420" s="34">
        <f t="shared" si="56"/>
        <v>0</v>
      </c>
      <c r="I420" s="34">
        <f t="shared" si="57"/>
        <v>0</v>
      </c>
      <c r="J420" s="54">
        <f t="shared" si="58"/>
        <v>0</v>
      </c>
      <c r="K420" s="54">
        <f t="shared" si="62"/>
        <v>2</v>
      </c>
      <c r="L420" s="34">
        <f t="shared" si="63"/>
        <v>4</v>
      </c>
      <c r="M420" s="71">
        <f t="shared" si="59"/>
        <v>2.58761</v>
      </c>
      <c r="O420" s="8">
        <f t="shared" si="60"/>
        <v>0</v>
      </c>
    </row>
    <row r="421" spans="1:15" ht="12.75">
      <c r="A421" s="83">
        <f t="shared" si="61"/>
        <v>414</v>
      </c>
      <c r="G421" s="34">
        <f t="shared" si="55"/>
        <v>0</v>
      </c>
      <c r="H421" s="34">
        <f t="shared" si="56"/>
        <v>0</v>
      </c>
      <c r="I421" s="34">
        <f t="shared" si="57"/>
        <v>0</v>
      </c>
      <c r="J421" s="54">
        <f t="shared" si="58"/>
        <v>0</v>
      </c>
      <c r="K421" s="54">
        <f t="shared" si="62"/>
        <v>2</v>
      </c>
      <c r="L421" s="34">
        <f t="shared" si="63"/>
        <v>4</v>
      </c>
      <c r="M421" s="71">
        <f t="shared" si="59"/>
        <v>2.58761</v>
      </c>
      <c r="O421" s="8">
        <f t="shared" si="60"/>
        <v>0</v>
      </c>
    </row>
    <row r="422" spans="1:15" ht="12.75">
      <c r="A422" s="83">
        <f t="shared" si="61"/>
        <v>415</v>
      </c>
      <c r="G422" s="34">
        <f t="shared" si="55"/>
        <v>0</v>
      </c>
      <c r="H422" s="34">
        <f t="shared" si="56"/>
        <v>0</v>
      </c>
      <c r="I422" s="34">
        <f t="shared" si="57"/>
        <v>0</v>
      </c>
      <c r="J422" s="54">
        <f t="shared" si="58"/>
        <v>0</v>
      </c>
      <c r="K422" s="54">
        <f t="shared" si="62"/>
        <v>2</v>
      </c>
      <c r="L422" s="34">
        <f t="shared" si="63"/>
        <v>4</v>
      </c>
      <c r="M422" s="71">
        <f t="shared" si="59"/>
        <v>2.58761</v>
      </c>
      <c r="O422" s="8">
        <f t="shared" si="60"/>
        <v>0</v>
      </c>
    </row>
    <row r="423" spans="1:15" ht="12.75">
      <c r="A423" s="83">
        <f t="shared" si="61"/>
        <v>416</v>
      </c>
      <c r="G423" s="34">
        <f t="shared" si="55"/>
        <v>0</v>
      </c>
      <c r="H423" s="34">
        <f t="shared" si="56"/>
        <v>0</v>
      </c>
      <c r="I423" s="34">
        <f t="shared" si="57"/>
        <v>0</v>
      </c>
      <c r="J423" s="54">
        <f t="shared" si="58"/>
        <v>0</v>
      </c>
      <c r="K423" s="54">
        <f t="shared" si="62"/>
        <v>2</v>
      </c>
      <c r="L423" s="34">
        <f t="shared" si="63"/>
        <v>4</v>
      </c>
      <c r="M423" s="71">
        <f t="shared" si="59"/>
        <v>2.58761</v>
      </c>
      <c r="O423" s="8">
        <f t="shared" si="60"/>
        <v>0</v>
      </c>
    </row>
    <row r="424" spans="1:15" ht="12.75">
      <c r="A424" s="83">
        <f t="shared" si="61"/>
        <v>417</v>
      </c>
      <c r="G424" s="34">
        <f t="shared" si="55"/>
        <v>0</v>
      </c>
      <c r="H424" s="34">
        <f t="shared" si="56"/>
        <v>0</v>
      </c>
      <c r="I424" s="34">
        <f t="shared" si="57"/>
        <v>0</v>
      </c>
      <c r="J424" s="54">
        <f t="shared" si="58"/>
        <v>0</v>
      </c>
      <c r="K424" s="54">
        <f t="shared" si="62"/>
        <v>2</v>
      </c>
      <c r="L424" s="34">
        <f t="shared" si="63"/>
        <v>4</v>
      </c>
      <c r="M424" s="71">
        <f t="shared" si="59"/>
        <v>2.58761</v>
      </c>
      <c r="O424" s="8">
        <f t="shared" si="60"/>
        <v>0</v>
      </c>
    </row>
    <row r="425" spans="1:15" ht="12.75">
      <c r="A425" s="83">
        <f t="shared" si="61"/>
        <v>418</v>
      </c>
      <c r="G425" s="34">
        <f t="shared" si="55"/>
        <v>0</v>
      </c>
      <c r="H425" s="34">
        <f t="shared" si="56"/>
        <v>0</v>
      </c>
      <c r="I425" s="34">
        <f t="shared" si="57"/>
        <v>0</v>
      </c>
      <c r="J425" s="54">
        <f t="shared" si="58"/>
        <v>0</v>
      </c>
      <c r="K425" s="54">
        <f t="shared" si="62"/>
        <v>2</v>
      </c>
      <c r="L425" s="34">
        <f t="shared" si="63"/>
        <v>4</v>
      </c>
      <c r="M425" s="71">
        <f t="shared" si="59"/>
        <v>2.58761</v>
      </c>
      <c r="O425" s="8">
        <f t="shared" si="60"/>
        <v>0</v>
      </c>
    </row>
    <row r="426" spans="1:15" ht="12.75">
      <c r="A426" s="83">
        <f t="shared" si="61"/>
        <v>419</v>
      </c>
      <c r="G426" s="34">
        <f t="shared" si="55"/>
        <v>0</v>
      </c>
      <c r="H426" s="34">
        <f t="shared" si="56"/>
        <v>0</v>
      </c>
      <c r="I426" s="34">
        <f t="shared" si="57"/>
        <v>0</v>
      </c>
      <c r="J426" s="54">
        <f t="shared" si="58"/>
        <v>0</v>
      </c>
      <c r="K426" s="54">
        <f t="shared" si="62"/>
        <v>2</v>
      </c>
      <c r="L426" s="34">
        <f t="shared" si="63"/>
        <v>4</v>
      </c>
      <c r="M426" s="71">
        <f t="shared" si="59"/>
        <v>2.58761</v>
      </c>
      <c r="O426" s="8">
        <f t="shared" si="60"/>
        <v>0</v>
      </c>
    </row>
    <row r="427" spans="1:15" ht="12.75">
      <c r="A427" s="83">
        <f t="shared" si="61"/>
        <v>420</v>
      </c>
      <c r="G427" s="34">
        <f t="shared" si="55"/>
        <v>0</v>
      </c>
      <c r="H427" s="34">
        <f t="shared" si="56"/>
        <v>0</v>
      </c>
      <c r="I427" s="34">
        <f t="shared" si="57"/>
        <v>0</v>
      </c>
      <c r="J427" s="54">
        <f t="shared" si="58"/>
        <v>0</v>
      </c>
      <c r="K427" s="54">
        <f t="shared" si="62"/>
        <v>2</v>
      </c>
      <c r="L427" s="34">
        <f t="shared" si="63"/>
        <v>4</v>
      </c>
      <c r="M427" s="71">
        <f t="shared" si="59"/>
        <v>2.58761</v>
      </c>
      <c r="O427" s="8">
        <f t="shared" si="60"/>
        <v>0</v>
      </c>
    </row>
    <row r="428" spans="1:15" ht="12.75">
      <c r="A428" s="83">
        <f t="shared" si="61"/>
        <v>421</v>
      </c>
      <c r="G428" s="34">
        <f t="shared" si="55"/>
        <v>0</v>
      </c>
      <c r="H428" s="34">
        <f t="shared" si="56"/>
        <v>0</v>
      </c>
      <c r="I428" s="34">
        <f t="shared" si="57"/>
        <v>0</v>
      </c>
      <c r="J428" s="54">
        <f t="shared" si="58"/>
        <v>0</v>
      </c>
      <c r="K428" s="54">
        <f t="shared" si="62"/>
        <v>2</v>
      </c>
      <c r="L428" s="34">
        <f t="shared" si="63"/>
        <v>4</v>
      </c>
      <c r="M428" s="71">
        <f t="shared" si="59"/>
        <v>2.58761</v>
      </c>
      <c r="O428" s="8">
        <f t="shared" si="60"/>
        <v>0</v>
      </c>
    </row>
    <row r="429" spans="1:15" ht="12.75">
      <c r="A429" s="83">
        <f t="shared" si="61"/>
        <v>422</v>
      </c>
      <c r="G429" s="34">
        <f t="shared" si="55"/>
        <v>0</v>
      </c>
      <c r="H429" s="34">
        <f t="shared" si="56"/>
        <v>0</v>
      </c>
      <c r="I429" s="34">
        <f t="shared" si="57"/>
        <v>0</v>
      </c>
      <c r="J429" s="54">
        <f t="shared" si="58"/>
        <v>0</v>
      </c>
      <c r="K429" s="54">
        <f t="shared" si="62"/>
        <v>2</v>
      </c>
      <c r="L429" s="34">
        <f t="shared" si="63"/>
        <v>4</v>
      </c>
      <c r="M429" s="71">
        <f t="shared" si="59"/>
        <v>2.58761</v>
      </c>
      <c r="O429" s="8">
        <f t="shared" si="60"/>
        <v>0</v>
      </c>
    </row>
    <row r="430" spans="1:15" ht="12.75">
      <c r="A430" s="83">
        <f t="shared" si="61"/>
        <v>423</v>
      </c>
      <c r="G430" s="34">
        <f t="shared" si="55"/>
        <v>0</v>
      </c>
      <c r="H430" s="34">
        <f t="shared" si="56"/>
        <v>0</v>
      </c>
      <c r="I430" s="34">
        <f t="shared" si="57"/>
        <v>0</v>
      </c>
      <c r="J430" s="54">
        <f t="shared" si="58"/>
        <v>0</v>
      </c>
      <c r="K430" s="54">
        <f t="shared" si="62"/>
        <v>2</v>
      </c>
      <c r="L430" s="34">
        <f t="shared" si="63"/>
        <v>4</v>
      </c>
      <c r="M430" s="71">
        <f t="shared" si="59"/>
        <v>2.58761</v>
      </c>
      <c r="O430" s="8">
        <f t="shared" si="60"/>
        <v>0</v>
      </c>
    </row>
    <row r="431" spans="1:15" ht="12.75">
      <c r="A431" s="83">
        <f t="shared" si="61"/>
        <v>424</v>
      </c>
      <c r="G431" s="34">
        <f t="shared" si="55"/>
        <v>0</v>
      </c>
      <c r="H431" s="34">
        <f t="shared" si="56"/>
        <v>0</v>
      </c>
      <c r="I431" s="34">
        <f t="shared" si="57"/>
        <v>0</v>
      </c>
      <c r="J431" s="54">
        <f t="shared" si="58"/>
        <v>0</v>
      </c>
      <c r="K431" s="54">
        <f t="shared" si="62"/>
        <v>2</v>
      </c>
      <c r="L431" s="34">
        <f t="shared" si="63"/>
        <v>4</v>
      </c>
      <c r="M431" s="71">
        <f t="shared" si="59"/>
        <v>2.58761</v>
      </c>
      <c r="O431" s="8">
        <f t="shared" si="60"/>
        <v>0</v>
      </c>
    </row>
    <row r="432" spans="1:15" ht="12.75">
      <c r="A432" s="83">
        <f t="shared" si="61"/>
        <v>425</v>
      </c>
      <c r="G432" s="34">
        <f t="shared" si="55"/>
        <v>0</v>
      </c>
      <c r="H432" s="34">
        <f t="shared" si="56"/>
        <v>0</v>
      </c>
      <c r="I432" s="34">
        <f t="shared" si="57"/>
        <v>0</v>
      </c>
      <c r="J432" s="54">
        <f t="shared" si="58"/>
        <v>0</v>
      </c>
      <c r="K432" s="54">
        <f t="shared" si="62"/>
        <v>2</v>
      </c>
      <c r="L432" s="34">
        <f t="shared" si="63"/>
        <v>4</v>
      </c>
      <c r="M432" s="71">
        <f t="shared" si="59"/>
        <v>2.58761</v>
      </c>
      <c r="O432" s="8">
        <f t="shared" si="60"/>
        <v>0</v>
      </c>
    </row>
    <row r="433" spans="1:15" ht="12.75">
      <c r="A433" s="83">
        <f t="shared" si="61"/>
        <v>426</v>
      </c>
      <c r="G433" s="34">
        <f t="shared" si="55"/>
        <v>0</v>
      </c>
      <c r="H433" s="34">
        <f t="shared" si="56"/>
        <v>0</v>
      </c>
      <c r="I433" s="34">
        <f t="shared" si="57"/>
        <v>0</v>
      </c>
      <c r="J433" s="54">
        <f t="shared" si="58"/>
        <v>0</v>
      </c>
      <c r="K433" s="54">
        <f t="shared" si="62"/>
        <v>2</v>
      </c>
      <c r="L433" s="34">
        <f t="shared" si="63"/>
        <v>4</v>
      </c>
      <c r="M433" s="71">
        <f t="shared" si="59"/>
        <v>2.58761</v>
      </c>
      <c r="O433" s="8">
        <f t="shared" si="60"/>
        <v>0</v>
      </c>
    </row>
    <row r="434" spans="1:15" ht="12.75">
      <c r="A434" s="83">
        <f t="shared" si="61"/>
        <v>427</v>
      </c>
      <c r="G434" s="34">
        <f t="shared" si="55"/>
        <v>0</v>
      </c>
      <c r="H434" s="34">
        <f t="shared" si="56"/>
        <v>0</v>
      </c>
      <c r="I434" s="34">
        <f t="shared" si="57"/>
        <v>0</v>
      </c>
      <c r="J434" s="54">
        <f t="shared" si="58"/>
        <v>0</v>
      </c>
      <c r="K434" s="54">
        <f t="shared" si="62"/>
        <v>2</v>
      </c>
      <c r="L434" s="34">
        <f t="shared" si="63"/>
        <v>4</v>
      </c>
      <c r="M434" s="71">
        <f t="shared" si="59"/>
        <v>2.58761</v>
      </c>
      <c r="O434" s="8">
        <f t="shared" si="60"/>
        <v>0</v>
      </c>
    </row>
    <row r="435" spans="1:15" ht="12.75">
      <c r="A435" s="83">
        <f t="shared" si="61"/>
        <v>428</v>
      </c>
      <c r="G435" s="34">
        <f t="shared" si="55"/>
        <v>0</v>
      </c>
      <c r="H435" s="34">
        <f t="shared" si="56"/>
        <v>0</v>
      </c>
      <c r="I435" s="34">
        <f t="shared" si="57"/>
        <v>0</v>
      </c>
      <c r="J435" s="54">
        <f t="shared" si="58"/>
        <v>0</v>
      </c>
      <c r="K435" s="54">
        <f t="shared" si="62"/>
        <v>2</v>
      </c>
      <c r="L435" s="34">
        <f t="shared" si="63"/>
        <v>4</v>
      </c>
      <c r="M435" s="71">
        <f t="shared" si="59"/>
        <v>2.58761</v>
      </c>
      <c r="O435" s="8">
        <f t="shared" si="60"/>
        <v>0</v>
      </c>
    </row>
    <row r="436" spans="1:15" ht="12.75">
      <c r="A436" s="83">
        <f t="shared" si="61"/>
        <v>429</v>
      </c>
      <c r="G436" s="34">
        <f t="shared" si="55"/>
        <v>0</v>
      </c>
      <c r="H436" s="34">
        <f t="shared" si="56"/>
        <v>0</v>
      </c>
      <c r="I436" s="34">
        <f t="shared" si="57"/>
        <v>0</v>
      </c>
      <c r="J436" s="54">
        <f t="shared" si="58"/>
        <v>0</v>
      </c>
      <c r="K436" s="54">
        <f t="shared" si="62"/>
        <v>2</v>
      </c>
      <c r="L436" s="34">
        <f t="shared" si="63"/>
        <v>4</v>
      </c>
      <c r="M436" s="71">
        <f t="shared" si="59"/>
        <v>2.58761</v>
      </c>
      <c r="O436" s="8">
        <f t="shared" si="60"/>
        <v>0</v>
      </c>
    </row>
    <row r="437" spans="1:15" ht="12.75">
      <c r="A437" s="83">
        <f t="shared" si="61"/>
        <v>430</v>
      </c>
      <c r="G437" s="34">
        <f t="shared" si="55"/>
        <v>0</v>
      </c>
      <c r="H437" s="34">
        <f t="shared" si="56"/>
        <v>0</v>
      </c>
      <c r="I437" s="34">
        <f t="shared" si="57"/>
        <v>0</v>
      </c>
      <c r="J437" s="54">
        <f t="shared" si="58"/>
        <v>0</v>
      </c>
      <c r="K437" s="54">
        <f t="shared" si="62"/>
        <v>2</v>
      </c>
      <c r="L437" s="34">
        <f t="shared" si="63"/>
        <v>4</v>
      </c>
      <c r="M437" s="71">
        <f t="shared" si="59"/>
        <v>2.58761</v>
      </c>
      <c r="O437" s="8">
        <f t="shared" si="60"/>
        <v>0</v>
      </c>
    </row>
    <row r="438" spans="1:15" ht="12.75">
      <c r="A438" s="83">
        <f t="shared" si="61"/>
        <v>431</v>
      </c>
      <c r="G438" s="34">
        <f t="shared" si="55"/>
        <v>0</v>
      </c>
      <c r="H438" s="34">
        <f t="shared" si="56"/>
        <v>0</v>
      </c>
      <c r="I438" s="34">
        <f t="shared" si="57"/>
        <v>0</v>
      </c>
      <c r="J438" s="54">
        <f t="shared" si="58"/>
        <v>0</v>
      </c>
      <c r="K438" s="54">
        <f t="shared" si="62"/>
        <v>2</v>
      </c>
      <c r="L438" s="34">
        <f t="shared" si="63"/>
        <v>4</v>
      </c>
      <c r="M438" s="71">
        <f t="shared" si="59"/>
        <v>2.58761</v>
      </c>
      <c r="O438" s="8">
        <f t="shared" si="60"/>
        <v>0</v>
      </c>
    </row>
    <row r="439" spans="1:15" ht="12.75">
      <c r="A439" s="83">
        <f t="shared" si="61"/>
        <v>432</v>
      </c>
      <c r="G439" s="34">
        <f t="shared" si="55"/>
        <v>0</v>
      </c>
      <c r="H439" s="34">
        <f t="shared" si="56"/>
        <v>0</v>
      </c>
      <c r="I439" s="34">
        <f t="shared" si="57"/>
        <v>0</v>
      </c>
      <c r="J439" s="54">
        <f t="shared" si="58"/>
        <v>0</v>
      </c>
      <c r="K439" s="54">
        <f t="shared" si="62"/>
        <v>2</v>
      </c>
      <c r="L439" s="34">
        <f t="shared" si="63"/>
        <v>4</v>
      </c>
      <c r="M439" s="71">
        <f t="shared" si="59"/>
        <v>2.58761</v>
      </c>
      <c r="O439" s="8">
        <f t="shared" si="60"/>
        <v>0</v>
      </c>
    </row>
    <row r="440" spans="1:15" ht="12.75">
      <c r="A440" s="83">
        <f t="shared" si="61"/>
        <v>433</v>
      </c>
      <c r="G440" s="34">
        <f t="shared" si="55"/>
        <v>0</v>
      </c>
      <c r="H440" s="34">
        <f t="shared" si="56"/>
        <v>0</v>
      </c>
      <c r="I440" s="34">
        <f t="shared" si="57"/>
        <v>0</v>
      </c>
      <c r="J440" s="54">
        <f t="shared" si="58"/>
        <v>0</v>
      </c>
      <c r="K440" s="54">
        <f t="shared" si="62"/>
        <v>2</v>
      </c>
      <c r="L440" s="34">
        <f t="shared" si="63"/>
        <v>4</v>
      </c>
      <c r="M440" s="71">
        <f t="shared" si="59"/>
        <v>2.58761</v>
      </c>
      <c r="O440" s="8">
        <f t="shared" si="60"/>
        <v>0</v>
      </c>
    </row>
    <row r="441" spans="1:15" ht="12.75">
      <c r="A441" s="83">
        <f t="shared" si="61"/>
        <v>434</v>
      </c>
      <c r="G441" s="34">
        <f t="shared" si="55"/>
        <v>0</v>
      </c>
      <c r="H441" s="34">
        <f t="shared" si="56"/>
        <v>0</v>
      </c>
      <c r="I441" s="34">
        <f t="shared" si="57"/>
        <v>0</v>
      </c>
      <c r="J441" s="54">
        <f t="shared" si="58"/>
        <v>0</v>
      </c>
      <c r="K441" s="54">
        <f t="shared" si="62"/>
        <v>2</v>
      </c>
      <c r="L441" s="34">
        <f t="shared" si="63"/>
        <v>4</v>
      </c>
      <c r="M441" s="71">
        <f t="shared" si="59"/>
        <v>2.58761</v>
      </c>
      <c r="O441" s="8">
        <f t="shared" si="60"/>
        <v>0</v>
      </c>
    </row>
    <row r="442" spans="1:15" ht="12.75">
      <c r="A442" s="83">
        <f t="shared" si="61"/>
        <v>435</v>
      </c>
      <c r="G442" s="34">
        <f t="shared" si="55"/>
        <v>0</v>
      </c>
      <c r="H442" s="34">
        <f t="shared" si="56"/>
        <v>0</v>
      </c>
      <c r="I442" s="34">
        <f t="shared" si="57"/>
        <v>0</v>
      </c>
      <c r="J442" s="54">
        <f t="shared" si="58"/>
        <v>0</v>
      </c>
      <c r="K442" s="54">
        <f t="shared" si="62"/>
        <v>2</v>
      </c>
      <c r="L442" s="34">
        <f t="shared" si="63"/>
        <v>4</v>
      </c>
      <c r="M442" s="71">
        <f t="shared" si="59"/>
        <v>2.58761</v>
      </c>
      <c r="O442" s="8">
        <f t="shared" si="60"/>
        <v>0</v>
      </c>
    </row>
    <row r="443" spans="1:15" ht="12.75">
      <c r="A443" s="83">
        <f t="shared" si="61"/>
        <v>436</v>
      </c>
      <c r="G443" s="34">
        <f t="shared" si="55"/>
        <v>0</v>
      </c>
      <c r="H443" s="34">
        <f t="shared" si="56"/>
        <v>0</v>
      </c>
      <c r="I443" s="34">
        <f t="shared" si="57"/>
        <v>0</v>
      </c>
      <c r="J443" s="54">
        <f t="shared" si="58"/>
        <v>0</v>
      </c>
      <c r="K443" s="54">
        <f t="shared" si="62"/>
        <v>2</v>
      </c>
      <c r="L443" s="34">
        <f t="shared" si="63"/>
        <v>4</v>
      </c>
      <c r="M443" s="71">
        <f t="shared" si="59"/>
        <v>2.58761</v>
      </c>
      <c r="O443" s="8">
        <f t="shared" si="60"/>
        <v>0</v>
      </c>
    </row>
    <row r="444" spans="1:15" ht="12.75">
      <c r="A444" s="83">
        <f t="shared" si="61"/>
        <v>437</v>
      </c>
      <c r="G444" s="34">
        <f t="shared" si="55"/>
        <v>0</v>
      </c>
      <c r="H444" s="34">
        <f t="shared" si="56"/>
        <v>0</v>
      </c>
      <c r="I444" s="34">
        <f t="shared" si="57"/>
        <v>0</v>
      </c>
      <c r="J444" s="54">
        <f t="shared" si="58"/>
        <v>0</v>
      </c>
      <c r="K444" s="54">
        <f t="shared" si="62"/>
        <v>2</v>
      </c>
      <c r="L444" s="34">
        <f t="shared" si="63"/>
        <v>4</v>
      </c>
      <c r="M444" s="71">
        <f t="shared" si="59"/>
        <v>2.58761</v>
      </c>
      <c r="O444" s="8">
        <f t="shared" si="60"/>
        <v>0</v>
      </c>
    </row>
    <row r="445" spans="1:15" ht="12.75">
      <c r="A445" s="83">
        <f t="shared" si="61"/>
        <v>438</v>
      </c>
      <c r="G445" s="34">
        <f t="shared" si="55"/>
        <v>0</v>
      </c>
      <c r="H445" s="34">
        <f t="shared" si="56"/>
        <v>0</v>
      </c>
      <c r="I445" s="34">
        <f t="shared" si="57"/>
        <v>0</v>
      </c>
      <c r="J445" s="54">
        <f t="shared" si="58"/>
        <v>0</v>
      </c>
      <c r="K445" s="54">
        <f t="shared" si="62"/>
        <v>2</v>
      </c>
      <c r="L445" s="34">
        <f t="shared" si="63"/>
        <v>4</v>
      </c>
      <c r="M445" s="71">
        <f t="shared" si="59"/>
        <v>2.58761</v>
      </c>
      <c r="O445" s="8">
        <f t="shared" si="60"/>
        <v>0</v>
      </c>
    </row>
    <row r="446" spans="1:15" ht="12.75">
      <c r="A446" s="83">
        <f t="shared" si="61"/>
        <v>439</v>
      </c>
      <c r="G446" s="34">
        <f t="shared" si="55"/>
        <v>0</v>
      </c>
      <c r="H446" s="34">
        <f t="shared" si="56"/>
        <v>0</v>
      </c>
      <c r="I446" s="34">
        <f t="shared" si="57"/>
        <v>0</v>
      </c>
      <c r="J446" s="54">
        <f t="shared" si="58"/>
        <v>0</v>
      </c>
      <c r="K446" s="54">
        <f t="shared" si="62"/>
        <v>2</v>
      </c>
      <c r="L446" s="34">
        <f t="shared" si="63"/>
        <v>4</v>
      </c>
      <c r="M446" s="71">
        <f t="shared" si="59"/>
        <v>2.58761</v>
      </c>
      <c r="O446" s="8">
        <f t="shared" si="60"/>
        <v>0</v>
      </c>
    </row>
    <row r="447" spans="1:15" ht="12.75">
      <c r="A447" s="83">
        <f t="shared" si="61"/>
        <v>440</v>
      </c>
      <c r="G447" s="34">
        <f t="shared" si="55"/>
        <v>0</v>
      </c>
      <c r="H447" s="34">
        <f t="shared" si="56"/>
        <v>0</v>
      </c>
      <c r="I447" s="34">
        <f t="shared" si="57"/>
        <v>0</v>
      </c>
      <c r="J447" s="54">
        <f t="shared" si="58"/>
        <v>0</v>
      </c>
      <c r="K447" s="54">
        <f t="shared" si="62"/>
        <v>2</v>
      </c>
      <c r="L447" s="34">
        <f t="shared" si="63"/>
        <v>4</v>
      </c>
      <c r="M447" s="71">
        <f t="shared" si="59"/>
        <v>2.58761</v>
      </c>
      <c r="O447" s="8">
        <f t="shared" si="60"/>
        <v>0</v>
      </c>
    </row>
    <row r="448" spans="1:15" ht="12.75">
      <c r="A448" s="83">
        <f t="shared" si="61"/>
        <v>441</v>
      </c>
      <c r="G448" s="34">
        <f t="shared" si="55"/>
        <v>0</v>
      </c>
      <c r="H448" s="34">
        <f t="shared" si="56"/>
        <v>0</v>
      </c>
      <c r="I448" s="34">
        <f t="shared" si="57"/>
        <v>0</v>
      </c>
      <c r="J448" s="54">
        <f t="shared" si="58"/>
        <v>0</v>
      </c>
      <c r="K448" s="54">
        <f t="shared" si="62"/>
        <v>2</v>
      </c>
      <c r="L448" s="34">
        <f t="shared" si="63"/>
        <v>4</v>
      </c>
      <c r="M448" s="71">
        <f t="shared" si="59"/>
        <v>2.58761</v>
      </c>
      <c r="O448" s="8">
        <f t="shared" si="60"/>
        <v>0</v>
      </c>
    </row>
    <row r="449" spans="1:15" ht="12.75">
      <c r="A449" s="83">
        <f t="shared" si="61"/>
        <v>442</v>
      </c>
      <c r="G449" s="34">
        <f t="shared" si="55"/>
        <v>0</v>
      </c>
      <c r="H449" s="34">
        <f t="shared" si="56"/>
        <v>0</v>
      </c>
      <c r="I449" s="34">
        <f t="shared" si="57"/>
        <v>0</v>
      </c>
      <c r="J449" s="54">
        <f t="shared" si="58"/>
        <v>0</v>
      </c>
      <c r="K449" s="54">
        <f t="shared" si="62"/>
        <v>2</v>
      </c>
      <c r="L449" s="34">
        <f t="shared" si="63"/>
        <v>4</v>
      </c>
      <c r="M449" s="71">
        <f t="shared" si="59"/>
        <v>2.58761</v>
      </c>
      <c r="O449" s="8">
        <f t="shared" si="60"/>
        <v>0</v>
      </c>
    </row>
    <row r="450" spans="1:15" ht="12.75">
      <c r="A450" s="83">
        <f t="shared" si="61"/>
        <v>443</v>
      </c>
      <c r="G450" s="34">
        <f t="shared" si="55"/>
        <v>0</v>
      </c>
      <c r="H450" s="34">
        <f t="shared" si="56"/>
        <v>0</v>
      </c>
      <c r="I450" s="34">
        <f t="shared" si="57"/>
        <v>0</v>
      </c>
      <c r="J450" s="54">
        <f t="shared" si="58"/>
        <v>0</v>
      </c>
      <c r="K450" s="54">
        <f t="shared" si="62"/>
        <v>2</v>
      </c>
      <c r="L450" s="34">
        <f t="shared" si="63"/>
        <v>4</v>
      </c>
      <c r="M450" s="71">
        <f t="shared" si="59"/>
        <v>2.58761</v>
      </c>
      <c r="O450" s="8">
        <f t="shared" si="60"/>
        <v>0</v>
      </c>
    </row>
    <row r="451" spans="1:15" ht="12.75">
      <c r="A451" s="83">
        <f t="shared" si="61"/>
        <v>444</v>
      </c>
      <c r="G451" s="34">
        <f t="shared" si="55"/>
        <v>0</v>
      </c>
      <c r="H451" s="34">
        <f t="shared" si="56"/>
        <v>0</v>
      </c>
      <c r="I451" s="34">
        <f t="shared" si="57"/>
        <v>0</v>
      </c>
      <c r="J451" s="54">
        <f t="shared" si="58"/>
        <v>0</v>
      </c>
      <c r="K451" s="54">
        <f t="shared" si="62"/>
        <v>2</v>
      </c>
      <c r="L451" s="34">
        <f t="shared" si="63"/>
        <v>4</v>
      </c>
      <c r="M451" s="71">
        <f t="shared" si="59"/>
        <v>2.58761</v>
      </c>
      <c r="O451" s="8">
        <f t="shared" si="60"/>
        <v>0</v>
      </c>
    </row>
    <row r="452" spans="1:15" ht="12.75">
      <c r="A452" s="83">
        <f t="shared" si="61"/>
        <v>445</v>
      </c>
      <c r="G452" s="34">
        <f t="shared" si="55"/>
        <v>0</v>
      </c>
      <c r="H452" s="34">
        <f t="shared" si="56"/>
        <v>0</v>
      </c>
      <c r="I452" s="34">
        <f t="shared" si="57"/>
        <v>0</v>
      </c>
      <c r="J452" s="54">
        <f t="shared" si="58"/>
        <v>0</v>
      </c>
      <c r="K452" s="54">
        <f t="shared" si="62"/>
        <v>2</v>
      </c>
      <c r="L452" s="34">
        <f t="shared" si="63"/>
        <v>4</v>
      </c>
      <c r="M452" s="71">
        <f t="shared" si="59"/>
        <v>2.58761</v>
      </c>
      <c r="O452" s="8">
        <f t="shared" si="60"/>
        <v>0</v>
      </c>
    </row>
    <row r="453" spans="1:15" ht="12.75">
      <c r="A453" s="83">
        <f t="shared" si="61"/>
        <v>446</v>
      </c>
      <c r="G453" s="34">
        <f t="shared" si="55"/>
        <v>0</v>
      </c>
      <c r="H453" s="34">
        <f t="shared" si="56"/>
        <v>0</v>
      </c>
      <c r="I453" s="34">
        <f t="shared" si="57"/>
        <v>0</v>
      </c>
      <c r="J453" s="54">
        <f t="shared" si="58"/>
        <v>0</v>
      </c>
      <c r="K453" s="54">
        <f t="shared" si="62"/>
        <v>2</v>
      </c>
      <c r="L453" s="34">
        <f t="shared" si="63"/>
        <v>4</v>
      </c>
      <c r="M453" s="71">
        <f t="shared" si="59"/>
        <v>2.58761</v>
      </c>
      <c r="O453" s="8">
        <f t="shared" si="60"/>
        <v>0</v>
      </c>
    </row>
    <row r="454" spans="1:15" ht="12.75">
      <c r="A454" s="83">
        <f t="shared" si="61"/>
        <v>447</v>
      </c>
      <c r="G454" s="34">
        <f t="shared" si="55"/>
        <v>0</v>
      </c>
      <c r="H454" s="34">
        <f t="shared" si="56"/>
        <v>0</v>
      </c>
      <c r="I454" s="34">
        <f t="shared" si="57"/>
        <v>0</v>
      </c>
      <c r="J454" s="54">
        <f t="shared" si="58"/>
        <v>0</v>
      </c>
      <c r="K454" s="54">
        <f t="shared" si="62"/>
        <v>2</v>
      </c>
      <c r="L454" s="34">
        <f t="shared" si="63"/>
        <v>4</v>
      </c>
      <c r="M454" s="71">
        <f t="shared" si="59"/>
        <v>2.58761</v>
      </c>
      <c r="O454" s="8">
        <f t="shared" si="60"/>
        <v>0</v>
      </c>
    </row>
    <row r="455" spans="1:15" ht="12.75">
      <c r="A455" s="83">
        <f t="shared" si="61"/>
        <v>448</v>
      </c>
      <c r="G455" s="34">
        <f t="shared" si="55"/>
        <v>0</v>
      </c>
      <c r="H455" s="34">
        <f t="shared" si="56"/>
        <v>0</v>
      </c>
      <c r="I455" s="34">
        <f t="shared" si="57"/>
        <v>0</v>
      </c>
      <c r="J455" s="54">
        <f t="shared" si="58"/>
        <v>0</v>
      </c>
      <c r="K455" s="54">
        <f t="shared" si="62"/>
        <v>2</v>
      </c>
      <c r="L455" s="34">
        <f t="shared" si="63"/>
        <v>4</v>
      </c>
      <c r="M455" s="71">
        <f t="shared" si="59"/>
        <v>2.58761</v>
      </c>
      <c r="O455" s="8">
        <f t="shared" si="60"/>
        <v>0</v>
      </c>
    </row>
    <row r="456" spans="1:15" ht="12.75">
      <c r="A456" s="83">
        <f t="shared" si="61"/>
        <v>449</v>
      </c>
      <c r="G456" s="34">
        <f t="shared" si="55"/>
        <v>0</v>
      </c>
      <c r="H456" s="34">
        <f t="shared" si="56"/>
        <v>0</v>
      </c>
      <c r="I456" s="34">
        <f t="shared" si="57"/>
        <v>0</v>
      </c>
      <c r="J456" s="54">
        <f t="shared" si="58"/>
        <v>0</v>
      </c>
      <c r="K456" s="54">
        <f t="shared" si="62"/>
        <v>2</v>
      </c>
      <c r="L456" s="34">
        <f t="shared" si="63"/>
        <v>4</v>
      </c>
      <c r="M456" s="71">
        <f t="shared" si="59"/>
        <v>2.58761</v>
      </c>
      <c r="O456" s="8">
        <f t="shared" si="60"/>
        <v>0</v>
      </c>
    </row>
    <row r="457" spans="1:15" ht="12.75">
      <c r="A457" s="83">
        <f t="shared" si="61"/>
        <v>450</v>
      </c>
      <c r="G457" s="34">
        <f aca="true" t="shared" si="64" ref="G457:G520">INT(B457/S$17)*S$16+MOD(B457,S$19)*S$18</f>
        <v>0</v>
      </c>
      <c r="H457" s="34">
        <f aca="true" t="shared" si="65" ref="H457:H520">INT(C457/T$17)*T$16+MOD(C457,T$19)*T$18</f>
        <v>0</v>
      </c>
      <c r="I457" s="34">
        <f aca="true" t="shared" si="66" ref="I457:I520">INT(D457/U$17)*U$16+MOD(D457,U$19)*U$18</f>
        <v>0</v>
      </c>
      <c r="J457" s="54">
        <f aca="true" t="shared" si="67" ref="J457:J519">SUM(G457:I457)</f>
        <v>0</v>
      </c>
      <c r="K457" s="54">
        <f t="shared" si="62"/>
        <v>2</v>
      </c>
      <c r="L457" s="34">
        <f t="shared" si="63"/>
        <v>4</v>
      </c>
      <c r="M457" s="71">
        <f aca="true" t="shared" si="68" ref="M457:M500">IF(ISBLANK(E457),M456,O457)</f>
        <v>2.58761</v>
      </c>
      <c r="O457" s="8">
        <f aca="true" t="shared" si="69" ref="O457:O520">(E457-$E$8)*$R$2</f>
        <v>0</v>
      </c>
    </row>
    <row r="458" spans="1:15" ht="12.75">
      <c r="A458" s="83">
        <f aca="true" t="shared" si="70" ref="A458:A500">A457+1</f>
        <v>451</v>
      </c>
      <c r="G458" s="34">
        <f t="shared" si="64"/>
        <v>0</v>
      </c>
      <c r="H458" s="34">
        <f t="shared" si="65"/>
        <v>0</v>
      </c>
      <c r="I458" s="34">
        <f t="shared" si="66"/>
        <v>0</v>
      </c>
      <c r="J458" s="54">
        <f t="shared" si="67"/>
        <v>0</v>
      </c>
      <c r="K458" s="54">
        <f aca="true" t="shared" si="71" ref="K458:K519">IF(ISNUMBER(E458),J458-$J$8,MAX($J$8:$J$2000)-$J$8)</f>
        <v>2</v>
      </c>
      <c r="L458" s="34">
        <f aca="true" t="shared" si="72" ref="L458:L519">K458/(K458-$K$4)</f>
        <v>4</v>
      </c>
      <c r="M458" s="71">
        <f t="shared" si="68"/>
        <v>2.58761</v>
      </c>
      <c r="O458" s="8">
        <f t="shared" si="69"/>
        <v>0</v>
      </c>
    </row>
    <row r="459" spans="1:15" ht="12.75">
      <c r="A459" s="83">
        <f t="shared" si="70"/>
        <v>452</v>
      </c>
      <c r="G459" s="34">
        <f t="shared" si="64"/>
        <v>0</v>
      </c>
      <c r="H459" s="34">
        <f t="shared" si="65"/>
        <v>0</v>
      </c>
      <c r="I459" s="34">
        <f t="shared" si="66"/>
        <v>0</v>
      </c>
      <c r="J459" s="54">
        <f t="shared" si="67"/>
        <v>0</v>
      </c>
      <c r="K459" s="54">
        <f t="shared" si="71"/>
        <v>2</v>
      </c>
      <c r="L459" s="34">
        <f t="shared" si="72"/>
        <v>4</v>
      </c>
      <c r="M459" s="71">
        <f t="shared" si="68"/>
        <v>2.58761</v>
      </c>
      <c r="O459" s="8">
        <f t="shared" si="69"/>
        <v>0</v>
      </c>
    </row>
    <row r="460" spans="1:15" ht="12.75">
      <c r="A460" s="83">
        <f t="shared" si="70"/>
        <v>453</v>
      </c>
      <c r="G460" s="34">
        <f t="shared" si="64"/>
        <v>0</v>
      </c>
      <c r="H460" s="34">
        <f t="shared" si="65"/>
        <v>0</v>
      </c>
      <c r="I460" s="34">
        <f t="shared" si="66"/>
        <v>0</v>
      </c>
      <c r="J460" s="54">
        <f t="shared" si="67"/>
        <v>0</v>
      </c>
      <c r="K460" s="54">
        <f t="shared" si="71"/>
        <v>2</v>
      </c>
      <c r="L460" s="34">
        <f t="shared" si="72"/>
        <v>4</v>
      </c>
      <c r="M460" s="71">
        <f t="shared" si="68"/>
        <v>2.58761</v>
      </c>
      <c r="O460" s="8">
        <f t="shared" si="69"/>
        <v>0</v>
      </c>
    </row>
    <row r="461" spans="1:15" ht="12.75">
      <c r="A461" s="83">
        <f t="shared" si="70"/>
        <v>454</v>
      </c>
      <c r="G461" s="34">
        <f t="shared" si="64"/>
        <v>0</v>
      </c>
      <c r="H461" s="34">
        <f t="shared" si="65"/>
        <v>0</v>
      </c>
      <c r="I461" s="34">
        <f t="shared" si="66"/>
        <v>0</v>
      </c>
      <c r="J461" s="54">
        <f t="shared" si="67"/>
        <v>0</v>
      </c>
      <c r="K461" s="54">
        <f t="shared" si="71"/>
        <v>2</v>
      </c>
      <c r="L461" s="34">
        <f t="shared" si="72"/>
        <v>4</v>
      </c>
      <c r="M461" s="71">
        <f t="shared" si="68"/>
        <v>2.58761</v>
      </c>
      <c r="O461" s="8">
        <f t="shared" si="69"/>
        <v>0</v>
      </c>
    </row>
    <row r="462" spans="1:15" ht="12.75">
      <c r="A462" s="83">
        <f t="shared" si="70"/>
        <v>455</v>
      </c>
      <c r="G462" s="34">
        <f t="shared" si="64"/>
        <v>0</v>
      </c>
      <c r="H462" s="34">
        <f t="shared" si="65"/>
        <v>0</v>
      </c>
      <c r="I462" s="34">
        <f t="shared" si="66"/>
        <v>0</v>
      </c>
      <c r="J462" s="54">
        <f t="shared" si="67"/>
        <v>0</v>
      </c>
      <c r="K462" s="54">
        <f t="shared" si="71"/>
        <v>2</v>
      </c>
      <c r="L462" s="34">
        <f t="shared" si="72"/>
        <v>4</v>
      </c>
      <c r="M462" s="71">
        <f t="shared" si="68"/>
        <v>2.58761</v>
      </c>
      <c r="O462" s="8">
        <f t="shared" si="69"/>
        <v>0</v>
      </c>
    </row>
    <row r="463" spans="1:15" ht="12.75">
      <c r="A463" s="83">
        <f t="shared" si="70"/>
        <v>456</v>
      </c>
      <c r="G463" s="34">
        <f t="shared" si="64"/>
        <v>0</v>
      </c>
      <c r="H463" s="34">
        <f t="shared" si="65"/>
        <v>0</v>
      </c>
      <c r="I463" s="34">
        <f t="shared" si="66"/>
        <v>0</v>
      </c>
      <c r="J463" s="54">
        <f t="shared" si="67"/>
        <v>0</v>
      </c>
      <c r="K463" s="54">
        <f t="shared" si="71"/>
        <v>2</v>
      </c>
      <c r="L463" s="34">
        <f t="shared" si="72"/>
        <v>4</v>
      </c>
      <c r="M463" s="71">
        <f t="shared" si="68"/>
        <v>2.58761</v>
      </c>
      <c r="O463" s="8">
        <f t="shared" si="69"/>
        <v>0</v>
      </c>
    </row>
    <row r="464" spans="1:15" ht="12.75">
      <c r="A464" s="83">
        <f t="shared" si="70"/>
        <v>457</v>
      </c>
      <c r="G464" s="34">
        <f t="shared" si="64"/>
        <v>0</v>
      </c>
      <c r="H464" s="34">
        <f t="shared" si="65"/>
        <v>0</v>
      </c>
      <c r="I464" s="34">
        <f t="shared" si="66"/>
        <v>0</v>
      </c>
      <c r="J464" s="54">
        <f t="shared" si="67"/>
        <v>0</v>
      </c>
      <c r="K464" s="54">
        <f t="shared" si="71"/>
        <v>2</v>
      </c>
      <c r="L464" s="34">
        <f t="shared" si="72"/>
        <v>4</v>
      </c>
      <c r="M464" s="71">
        <f t="shared" si="68"/>
        <v>2.58761</v>
      </c>
      <c r="O464" s="8">
        <f t="shared" si="69"/>
        <v>0</v>
      </c>
    </row>
    <row r="465" spans="1:15" ht="12.75">
      <c r="A465" s="83">
        <f t="shared" si="70"/>
        <v>458</v>
      </c>
      <c r="G465" s="34">
        <f t="shared" si="64"/>
        <v>0</v>
      </c>
      <c r="H465" s="34">
        <f t="shared" si="65"/>
        <v>0</v>
      </c>
      <c r="I465" s="34">
        <f t="shared" si="66"/>
        <v>0</v>
      </c>
      <c r="J465" s="54">
        <f t="shared" si="67"/>
        <v>0</v>
      </c>
      <c r="K465" s="54">
        <f t="shared" si="71"/>
        <v>2</v>
      </c>
      <c r="L465" s="34">
        <f t="shared" si="72"/>
        <v>4</v>
      </c>
      <c r="M465" s="71">
        <f t="shared" si="68"/>
        <v>2.58761</v>
      </c>
      <c r="O465" s="8">
        <f t="shared" si="69"/>
        <v>0</v>
      </c>
    </row>
    <row r="466" spans="1:15" ht="12.75">
      <c r="A466" s="83">
        <f t="shared" si="70"/>
        <v>459</v>
      </c>
      <c r="G466" s="34">
        <f t="shared" si="64"/>
        <v>0</v>
      </c>
      <c r="H466" s="34">
        <f t="shared" si="65"/>
        <v>0</v>
      </c>
      <c r="I466" s="34">
        <f t="shared" si="66"/>
        <v>0</v>
      </c>
      <c r="J466" s="54">
        <f t="shared" si="67"/>
        <v>0</v>
      </c>
      <c r="K466" s="54">
        <f t="shared" si="71"/>
        <v>2</v>
      </c>
      <c r="L466" s="34">
        <f t="shared" si="72"/>
        <v>4</v>
      </c>
      <c r="M466" s="71">
        <f t="shared" si="68"/>
        <v>2.58761</v>
      </c>
      <c r="O466" s="8">
        <f t="shared" si="69"/>
        <v>0</v>
      </c>
    </row>
    <row r="467" spans="1:15" ht="12.75">
      <c r="A467" s="83">
        <f t="shared" si="70"/>
        <v>460</v>
      </c>
      <c r="G467" s="34">
        <f t="shared" si="64"/>
        <v>0</v>
      </c>
      <c r="H467" s="34">
        <f t="shared" si="65"/>
        <v>0</v>
      </c>
      <c r="I467" s="34">
        <f t="shared" si="66"/>
        <v>0</v>
      </c>
      <c r="J467" s="54">
        <f t="shared" si="67"/>
        <v>0</v>
      </c>
      <c r="K467" s="54">
        <f t="shared" si="71"/>
        <v>2</v>
      </c>
      <c r="L467" s="34">
        <f t="shared" si="72"/>
        <v>4</v>
      </c>
      <c r="M467" s="71">
        <f t="shared" si="68"/>
        <v>2.58761</v>
      </c>
      <c r="O467" s="8">
        <f t="shared" si="69"/>
        <v>0</v>
      </c>
    </row>
    <row r="468" spans="1:15" ht="12.75">
      <c r="A468" s="83">
        <f t="shared" si="70"/>
        <v>461</v>
      </c>
      <c r="G468" s="34">
        <f t="shared" si="64"/>
        <v>0</v>
      </c>
      <c r="H468" s="34">
        <f t="shared" si="65"/>
        <v>0</v>
      </c>
      <c r="I468" s="34">
        <f t="shared" si="66"/>
        <v>0</v>
      </c>
      <c r="J468" s="54">
        <f t="shared" si="67"/>
        <v>0</v>
      </c>
      <c r="K468" s="54">
        <f t="shared" si="71"/>
        <v>2</v>
      </c>
      <c r="L468" s="34">
        <f t="shared" si="72"/>
        <v>4</v>
      </c>
      <c r="M468" s="71">
        <f t="shared" si="68"/>
        <v>2.58761</v>
      </c>
      <c r="O468" s="8">
        <f t="shared" si="69"/>
        <v>0</v>
      </c>
    </row>
    <row r="469" spans="1:15" ht="12.75">
      <c r="A469" s="83">
        <f t="shared" si="70"/>
        <v>462</v>
      </c>
      <c r="G469" s="34">
        <f t="shared" si="64"/>
        <v>0</v>
      </c>
      <c r="H469" s="34">
        <f t="shared" si="65"/>
        <v>0</v>
      </c>
      <c r="I469" s="34">
        <f t="shared" si="66"/>
        <v>0</v>
      </c>
      <c r="J469" s="54">
        <f t="shared" si="67"/>
        <v>0</v>
      </c>
      <c r="K469" s="54">
        <f t="shared" si="71"/>
        <v>2</v>
      </c>
      <c r="L469" s="34">
        <f t="shared" si="72"/>
        <v>4</v>
      </c>
      <c r="M469" s="71">
        <f t="shared" si="68"/>
        <v>2.58761</v>
      </c>
      <c r="O469" s="8">
        <f t="shared" si="69"/>
        <v>0</v>
      </c>
    </row>
    <row r="470" spans="1:15" ht="12.75">
      <c r="A470" s="83">
        <f t="shared" si="70"/>
        <v>463</v>
      </c>
      <c r="G470" s="34">
        <f t="shared" si="64"/>
        <v>0</v>
      </c>
      <c r="H470" s="34">
        <f t="shared" si="65"/>
        <v>0</v>
      </c>
      <c r="I470" s="34">
        <f t="shared" si="66"/>
        <v>0</v>
      </c>
      <c r="J470" s="54">
        <f t="shared" si="67"/>
        <v>0</v>
      </c>
      <c r="K470" s="54">
        <f t="shared" si="71"/>
        <v>2</v>
      </c>
      <c r="L470" s="34">
        <f t="shared" si="72"/>
        <v>4</v>
      </c>
      <c r="M470" s="71">
        <f t="shared" si="68"/>
        <v>2.58761</v>
      </c>
      <c r="O470" s="8">
        <f t="shared" si="69"/>
        <v>0</v>
      </c>
    </row>
    <row r="471" spans="1:15" ht="12.75">
      <c r="A471" s="83">
        <f t="shared" si="70"/>
        <v>464</v>
      </c>
      <c r="G471" s="34">
        <f t="shared" si="64"/>
        <v>0</v>
      </c>
      <c r="H471" s="34">
        <f t="shared" si="65"/>
        <v>0</v>
      </c>
      <c r="I471" s="34">
        <f t="shared" si="66"/>
        <v>0</v>
      </c>
      <c r="J471" s="54">
        <f t="shared" si="67"/>
        <v>0</v>
      </c>
      <c r="K471" s="54">
        <f t="shared" si="71"/>
        <v>2</v>
      </c>
      <c r="L471" s="34">
        <f t="shared" si="72"/>
        <v>4</v>
      </c>
      <c r="M471" s="71">
        <f t="shared" si="68"/>
        <v>2.58761</v>
      </c>
      <c r="O471" s="8">
        <f t="shared" si="69"/>
        <v>0</v>
      </c>
    </row>
    <row r="472" spans="1:15" ht="12.75">
      <c r="A472" s="83">
        <f t="shared" si="70"/>
        <v>465</v>
      </c>
      <c r="G472" s="34">
        <f t="shared" si="64"/>
        <v>0</v>
      </c>
      <c r="H472" s="34">
        <f t="shared" si="65"/>
        <v>0</v>
      </c>
      <c r="I472" s="34">
        <f t="shared" si="66"/>
        <v>0</v>
      </c>
      <c r="J472" s="54">
        <f t="shared" si="67"/>
        <v>0</v>
      </c>
      <c r="K472" s="54">
        <f t="shared" si="71"/>
        <v>2</v>
      </c>
      <c r="L472" s="34">
        <f t="shared" si="72"/>
        <v>4</v>
      </c>
      <c r="M472" s="71">
        <f t="shared" si="68"/>
        <v>2.58761</v>
      </c>
      <c r="O472" s="8">
        <f t="shared" si="69"/>
        <v>0</v>
      </c>
    </row>
    <row r="473" spans="1:15" ht="12.75">
      <c r="A473" s="83">
        <f t="shared" si="70"/>
        <v>466</v>
      </c>
      <c r="G473" s="34">
        <f t="shared" si="64"/>
        <v>0</v>
      </c>
      <c r="H473" s="34">
        <f t="shared" si="65"/>
        <v>0</v>
      </c>
      <c r="I473" s="34">
        <f t="shared" si="66"/>
        <v>0</v>
      </c>
      <c r="J473" s="54">
        <f t="shared" si="67"/>
        <v>0</v>
      </c>
      <c r="K473" s="54">
        <f t="shared" si="71"/>
        <v>2</v>
      </c>
      <c r="L473" s="34">
        <f t="shared" si="72"/>
        <v>4</v>
      </c>
      <c r="M473" s="71">
        <f t="shared" si="68"/>
        <v>2.58761</v>
      </c>
      <c r="O473" s="8">
        <f t="shared" si="69"/>
        <v>0</v>
      </c>
    </row>
    <row r="474" spans="1:15" ht="12.75">
      <c r="A474" s="83">
        <f t="shared" si="70"/>
        <v>467</v>
      </c>
      <c r="G474" s="34">
        <f t="shared" si="64"/>
        <v>0</v>
      </c>
      <c r="H474" s="34">
        <f t="shared" si="65"/>
        <v>0</v>
      </c>
      <c r="I474" s="34">
        <f t="shared" si="66"/>
        <v>0</v>
      </c>
      <c r="J474" s="54">
        <f t="shared" si="67"/>
        <v>0</v>
      </c>
      <c r="K474" s="54">
        <f t="shared" si="71"/>
        <v>2</v>
      </c>
      <c r="L474" s="34">
        <f t="shared" si="72"/>
        <v>4</v>
      </c>
      <c r="M474" s="71">
        <f t="shared" si="68"/>
        <v>2.58761</v>
      </c>
      <c r="O474" s="8">
        <f t="shared" si="69"/>
        <v>0</v>
      </c>
    </row>
    <row r="475" spans="1:15" ht="12.75">
      <c r="A475" s="83">
        <f t="shared" si="70"/>
        <v>468</v>
      </c>
      <c r="G475" s="34">
        <f t="shared" si="64"/>
        <v>0</v>
      </c>
      <c r="H475" s="34">
        <f t="shared" si="65"/>
        <v>0</v>
      </c>
      <c r="I475" s="34">
        <f t="shared" si="66"/>
        <v>0</v>
      </c>
      <c r="J475" s="54">
        <f t="shared" si="67"/>
        <v>0</v>
      </c>
      <c r="K475" s="54">
        <f t="shared" si="71"/>
        <v>2</v>
      </c>
      <c r="L475" s="34">
        <f t="shared" si="72"/>
        <v>4</v>
      </c>
      <c r="M475" s="71">
        <f t="shared" si="68"/>
        <v>2.58761</v>
      </c>
      <c r="O475" s="8">
        <f t="shared" si="69"/>
        <v>0</v>
      </c>
    </row>
    <row r="476" spans="1:15" ht="12.75">
      <c r="A476" s="83">
        <f t="shared" si="70"/>
        <v>469</v>
      </c>
      <c r="G476" s="34">
        <f t="shared" si="64"/>
        <v>0</v>
      </c>
      <c r="H476" s="34">
        <f t="shared" si="65"/>
        <v>0</v>
      </c>
      <c r="I476" s="34">
        <f t="shared" si="66"/>
        <v>0</v>
      </c>
      <c r="J476" s="54">
        <f t="shared" si="67"/>
        <v>0</v>
      </c>
      <c r="K476" s="54">
        <f t="shared" si="71"/>
        <v>2</v>
      </c>
      <c r="L476" s="34">
        <f t="shared" si="72"/>
        <v>4</v>
      </c>
      <c r="M476" s="71">
        <f t="shared" si="68"/>
        <v>2.58761</v>
      </c>
      <c r="O476" s="8">
        <f t="shared" si="69"/>
        <v>0</v>
      </c>
    </row>
    <row r="477" spans="1:15" ht="12.75">
      <c r="A477" s="83">
        <f t="shared" si="70"/>
        <v>470</v>
      </c>
      <c r="G477" s="34">
        <f t="shared" si="64"/>
        <v>0</v>
      </c>
      <c r="H477" s="34">
        <f t="shared" si="65"/>
        <v>0</v>
      </c>
      <c r="I477" s="34">
        <f t="shared" si="66"/>
        <v>0</v>
      </c>
      <c r="J477" s="54">
        <f t="shared" si="67"/>
        <v>0</v>
      </c>
      <c r="K477" s="54">
        <f t="shared" si="71"/>
        <v>2</v>
      </c>
      <c r="L477" s="34">
        <f t="shared" si="72"/>
        <v>4</v>
      </c>
      <c r="M477" s="71">
        <f t="shared" si="68"/>
        <v>2.58761</v>
      </c>
      <c r="O477" s="8">
        <f t="shared" si="69"/>
        <v>0</v>
      </c>
    </row>
    <row r="478" spans="1:15" ht="12.75">
      <c r="A478" s="83">
        <f t="shared" si="70"/>
        <v>471</v>
      </c>
      <c r="G478" s="34">
        <f t="shared" si="64"/>
        <v>0</v>
      </c>
      <c r="H478" s="34">
        <f t="shared" si="65"/>
        <v>0</v>
      </c>
      <c r="I478" s="34">
        <f t="shared" si="66"/>
        <v>0</v>
      </c>
      <c r="J478" s="54">
        <f t="shared" si="67"/>
        <v>0</v>
      </c>
      <c r="K478" s="54">
        <f t="shared" si="71"/>
        <v>2</v>
      </c>
      <c r="L478" s="34">
        <f t="shared" si="72"/>
        <v>4</v>
      </c>
      <c r="M478" s="71">
        <f t="shared" si="68"/>
        <v>2.58761</v>
      </c>
      <c r="O478" s="8">
        <f t="shared" si="69"/>
        <v>0</v>
      </c>
    </row>
    <row r="479" spans="1:15" ht="12.75">
      <c r="A479" s="83">
        <f t="shared" si="70"/>
        <v>472</v>
      </c>
      <c r="G479" s="34">
        <f t="shared" si="64"/>
        <v>0</v>
      </c>
      <c r="H479" s="34">
        <f t="shared" si="65"/>
        <v>0</v>
      </c>
      <c r="I479" s="34">
        <f t="shared" si="66"/>
        <v>0</v>
      </c>
      <c r="J479" s="54">
        <f t="shared" si="67"/>
        <v>0</v>
      </c>
      <c r="K479" s="54">
        <f t="shared" si="71"/>
        <v>2</v>
      </c>
      <c r="L479" s="34">
        <f t="shared" si="72"/>
        <v>4</v>
      </c>
      <c r="M479" s="71">
        <f t="shared" si="68"/>
        <v>2.58761</v>
      </c>
      <c r="O479" s="8">
        <f t="shared" si="69"/>
        <v>0</v>
      </c>
    </row>
    <row r="480" spans="1:15" ht="12.75">
      <c r="A480" s="83">
        <f t="shared" si="70"/>
        <v>473</v>
      </c>
      <c r="G480" s="34">
        <f t="shared" si="64"/>
        <v>0</v>
      </c>
      <c r="H480" s="34">
        <f t="shared" si="65"/>
        <v>0</v>
      </c>
      <c r="I480" s="34">
        <f t="shared" si="66"/>
        <v>0</v>
      </c>
      <c r="J480" s="54">
        <f t="shared" si="67"/>
        <v>0</v>
      </c>
      <c r="K480" s="54">
        <f t="shared" si="71"/>
        <v>2</v>
      </c>
      <c r="L480" s="34">
        <f t="shared" si="72"/>
        <v>4</v>
      </c>
      <c r="M480" s="71">
        <f t="shared" si="68"/>
        <v>2.58761</v>
      </c>
      <c r="O480" s="8">
        <f t="shared" si="69"/>
        <v>0</v>
      </c>
    </row>
    <row r="481" spans="1:15" ht="12.75">
      <c r="A481" s="83">
        <f t="shared" si="70"/>
        <v>474</v>
      </c>
      <c r="G481" s="34">
        <f t="shared" si="64"/>
        <v>0</v>
      </c>
      <c r="H481" s="34">
        <f t="shared" si="65"/>
        <v>0</v>
      </c>
      <c r="I481" s="34">
        <f t="shared" si="66"/>
        <v>0</v>
      </c>
      <c r="J481" s="54">
        <f t="shared" si="67"/>
        <v>0</v>
      </c>
      <c r="K481" s="54">
        <f t="shared" si="71"/>
        <v>2</v>
      </c>
      <c r="L481" s="34">
        <f t="shared" si="72"/>
        <v>4</v>
      </c>
      <c r="M481" s="71">
        <f t="shared" si="68"/>
        <v>2.58761</v>
      </c>
      <c r="O481" s="8">
        <f t="shared" si="69"/>
        <v>0</v>
      </c>
    </row>
    <row r="482" spans="1:15" ht="12.75">
      <c r="A482" s="83">
        <f t="shared" si="70"/>
        <v>475</v>
      </c>
      <c r="G482" s="34">
        <f t="shared" si="64"/>
        <v>0</v>
      </c>
      <c r="H482" s="34">
        <f t="shared" si="65"/>
        <v>0</v>
      </c>
      <c r="I482" s="34">
        <f t="shared" si="66"/>
        <v>0</v>
      </c>
      <c r="J482" s="54">
        <f t="shared" si="67"/>
        <v>0</v>
      </c>
      <c r="K482" s="54">
        <f t="shared" si="71"/>
        <v>2</v>
      </c>
      <c r="L482" s="34">
        <f t="shared" si="72"/>
        <v>4</v>
      </c>
      <c r="M482" s="71">
        <f t="shared" si="68"/>
        <v>2.58761</v>
      </c>
      <c r="O482" s="8">
        <f t="shared" si="69"/>
        <v>0</v>
      </c>
    </row>
    <row r="483" spans="1:15" ht="12.75">
      <c r="A483" s="83">
        <f t="shared" si="70"/>
        <v>476</v>
      </c>
      <c r="G483" s="34">
        <f t="shared" si="64"/>
        <v>0</v>
      </c>
      <c r="H483" s="34">
        <f t="shared" si="65"/>
        <v>0</v>
      </c>
      <c r="I483" s="34">
        <f t="shared" si="66"/>
        <v>0</v>
      </c>
      <c r="J483" s="54">
        <f t="shared" si="67"/>
        <v>0</v>
      </c>
      <c r="K483" s="54">
        <f t="shared" si="71"/>
        <v>2</v>
      </c>
      <c r="L483" s="34">
        <f t="shared" si="72"/>
        <v>4</v>
      </c>
      <c r="M483" s="71">
        <f t="shared" si="68"/>
        <v>2.58761</v>
      </c>
      <c r="O483" s="8">
        <f t="shared" si="69"/>
        <v>0</v>
      </c>
    </row>
    <row r="484" spans="1:15" ht="12.75">
      <c r="A484" s="83">
        <f t="shared" si="70"/>
        <v>477</v>
      </c>
      <c r="G484" s="34">
        <f t="shared" si="64"/>
        <v>0</v>
      </c>
      <c r="H484" s="34">
        <f t="shared" si="65"/>
        <v>0</v>
      </c>
      <c r="I484" s="34">
        <f t="shared" si="66"/>
        <v>0</v>
      </c>
      <c r="J484" s="54">
        <f t="shared" si="67"/>
        <v>0</v>
      </c>
      <c r="K484" s="54">
        <f t="shared" si="71"/>
        <v>2</v>
      </c>
      <c r="L484" s="34">
        <f t="shared" si="72"/>
        <v>4</v>
      </c>
      <c r="M484" s="71">
        <f t="shared" si="68"/>
        <v>2.58761</v>
      </c>
      <c r="O484" s="8">
        <f t="shared" si="69"/>
        <v>0</v>
      </c>
    </row>
    <row r="485" spans="1:15" ht="12.75">
      <c r="A485" s="83">
        <f t="shared" si="70"/>
        <v>478</v>
      </c>
      <c r="G485" s="34">
        <f t="shared" si="64"/>
        <v>0</v>
      </c>
      <c r="H485" s="34">
        <f t="shared" si="65"/>
        <v>0</v>
      </c>
      <c r="I485" s="34">
        <f t="shared" si="66"/>
        <v>0</v>
      </c>
      <c r="J485" s="54">
        <f t="shared" si="67"/>
        <v>0</v>
      </c>
      <c r="K485" s="54">
        <f t="shared" si="71"/>
        <v>2</v>
      </c>
      <c r="L485" s="34">
        <f t="shared" si="72"/>
        <v>4</v>
      </c>
      <c r="M485" s="71">
        <f t="shared" si="68"/>
        <v>2.58761</v>
      </c>
      <c r="O485" s="8">
        <f t="shared" si="69"/>
        <v>0</v>
      </c>
    </row>
    <row r="486" spans="1:15" ht="12.75">
      <c r="A486" s="83">
        <f t="shared" si="70"/>
        <v>479</v>
      </c>
      <c r="G486" s="34">
        <f t="shared" si="64"/>
        <v>0</v>
      </c>
      <c r="H486" s="34">
        <f t="shared" si="65"/>
        <v>0</v>
      </c>
      <c r="I486" s="34">
        <f t="shared" si="66"/>
        <v>0</v>
      </c>
      <c r="J486" s="54">
        <f t="shared" si="67"/>
        <v>0</v>
      </c>
      <c r="K486" s="54">
        <f t="shared" si="71"/>
        <v>2</v>
      </c>
      <c r="L486" s="34">
        <f t="shared" si="72"/>
        <v>4</v>
      </c>
      <c r="M486" s="71">
        <f t="shared" si="68"/>
        <v>2.58761</v>
      </c>
      <c r="O486" s="8">
        <f t="shared" si="69"/>
        <v>0</v>
      </c>
    </row>
    <row r="487" spans="1:15" ht="12.75">
      <c r="A487" s="83">
        <f t="shared" si="70"/>
        <v>480</v>
      </c>
      <c r="G487" s="34">
        <f t="shared" si="64"/>
        <v>0</v>
      </c>
      <c r="H487" s="34">
        <f t="shared" si="65"/>
        <v>0</v>
      </c>
      <c r="I487" s="34">
        <f t="shared" si="66"/>
        <v>0</v>
      </c>
      <c r="J487" s="54">
        <f t="shared" si="67"/>
        <v>0</v>
      </c>
      <c r="K487" s="54">
        <f t="shared" si="71"/>
        <v>2</v>
      </c>
      <c r="L487" s="34">
        <f t="shared" si="72"/>
        <v>4</v>
      </c>
      <c r="M487" s="71">
        <f t="shared" si="68"/>
        <v>2.58761</v>
      </c>
      <c r="O487" s="8">
        <f t="shared" si="69"/>
        <v>0</v>
      </c>
    </row>
    <row r="488" spans="1:15" ht="12.75">
      <c r="A488" s="83">
        <f t="shared" si="70"/>
        <v>481</v>
      </c>
      <c r="G488" s="34">
        <f t="shared" si="64"/>
        <v>0</v>
      </c>
      <c r="H488" s="34">
        <f t="shared" si="65"/>
        <v>0</v>
      </c>
      <c r="I488" s="34">
        <f t="shared" si="66"/>
        <v>0</v>
      </c>
      <c r="J488" s="54">
        <f t="shared" si="67"/>
        <v>0</v>
      </c>
      <c r="K488" s="54">
        <f t="shared" si="71"/>
        <v>2</v>
      </c>
      <c r="L488" s="34">
        <f t="shared" si="72"/>
        <v>4</v>
      </c>
      <c r="M488" s="71">
        <f t="shared" si="68"/>
        <v>2.58761</v>
      </c>
      <c r="O488" s="8">
        <f t="shared" si="69"/>
        <v>0</v>
      </c>
    </row>
    <row r="489" spans="1:15" ht="12.75">
      <c r="A489" s="83">
        <f t="shared" si="70"/>
        <v>482</v>
      </c>
      <c r="G489" s="34">
        <f t="shared" si="64"/>
        <v>0</v>
      </c>
      <c r="H489" s="34">
        <f t="shared" si="65"/>
        <v>0</v>
      </c>
      <c r="I489" s="34">
        <f t="shared" si="66"/>
        <v>0</v>
      </c>
      <c r="J489" s="54">
        <f t="shared" si="67"/>
        <v>0</v>
      </c>
      <c r="K489" s="54">
        <f t="shared" si="71"/>
        <v>2</v>
      </c>
      <c r="L489" s="34">
        <f t="shared" si="72"/>
        <v>4</v>
      </c>
      <c r="M489" s="71">
        <f t="shared" si="68"/>
        <v>2.58761</v>
      </c>
      <c r="O489" s="8">
        <f t="shared" si="69"/>
        <v>0</v>
      </c>
    </row>
    <row r="490" spans="1:15" ht="12.75">
      <c r="A490" s="83">
        <f t="shared" si="70"/>
        <v>483</v>
      </c>
      <c r="G490" s="34">
        <f t="shared" si="64"/>
        <v>0</v>
      </c>
      <c r="H490" s="34">
        <f t="shared" si="65"/>
        <v>0</v>
      </c>
      <c r="I490" s="34">
        <f t="shared" si="66"/>
        <v>0</v>
      </c>
      <c r="J490" s="54">
        <f t="shared" si="67"/>
        <v>0</v>
      </c>
      <c r="K490" s="54">
        <f t="shared" si="71"/>
        <v>2</v>
      </c>
      <c r="L490" s="34">
        <f t="shared" si="72"/>
        <v>4</v>
      </c>
      <c r="M490" s="71">
        <f t="shared" si="68"/>
        <v>2.58761</v>
      </c>
      <c r="O490" s="8">
        <f t="shared" si="69"/>
        <v>0</v>
      </c>
    </row>
    <row r="491" spans="1:15" ht="12.75">
      <c r="A491" s="83">
        <f t="shared" si="70"/>
        <v>484</v>
      </c>
      <c r="G491" s="34">
        <f t="shared" si="64"/>
        <v>0</v>
      </c>
      <c r="H491" s="34">
        <f t="shared" si="65"/>
        <v>0</v>
      </c>
      <c r="I491" s="34">
        <f t="shared" si="66"/>
        <v>0</v>
      </c>
      <c r="J491" s="54">
        <f t="shared" si="67"/>
        <v>0</v>
      </c>
      <c r="K491" s="54">
        <f t="shared" si="71"/>
        <v>2</v>
      </c>
      <c r="L491" s="34">
        <f t="shared" si="72"/>
        <v>4</v>
      </c>
      <c r="M491" s="71">
        <f t="shared" si="68"/>
        <v>2.58761</v>
      </c>
      <c r="O491" s="8">
        <f t="shared" si="69"/>
        <v>0</v>
      </c>
    </row>
    <row r="492" spans="1:15" ht="12.75">
      <c r="A492" s="83">
        <f t="shared" si="70"/>
        <v>485</v>
      </c>
      <c r="G492" s="34">
        <f t="shared" si="64"/>
        <v>0</v>
      </c>
      <c r="H492" s="34">
        <f t="shared" si="65"/>
        <v>0</v>
      </c>
      <c r="I492" s="34">
        <f t="shared" si="66"/>
        <v>0</v>
      </c>
      <c r="J492" s="54">
        <f t="shared" si="67"/>
        <v>0</v>
      </c>
      <c r="K492" s="54">
        <f t="shared" si="71"/>
        <v>2</v>
      </c>
      <c r="L492" s="34">
        <f t="shared" si="72"/>
        <v>4</v>
      </c>
      <c r="M492" s="71">
        <f t="shared" si="68"/>
        <v>2.58761</v>
      </c>
      <c r="O492" s="8">
        <f t="shared" si="69"/>
        <v>0</v>
      </c>
    </row>
    <row r="493" spans="1:15" ht="12.75">
      <c r="A493" s="83">
        <f t="shared" si="70"/>
        <v>486</v>
      </c>
      <c r="G493" s="34">
        <f t="shared" si="64"/>
        <v>0</v>
      </c>
      <c r="H493" s="34">
        <f t="shared" si="65"/>
        <v>0</v>
      </c>
      <c r="I493" s="34">
        <f t="shared" si="66"/>
        <v>0</v>
      </c>
      <c r="J493" s="54">
        <f t="shared" si="67"/>
        <v>0</v>
      </c>
      <c r="K493" s="54">
        <f t="shared" si="71"/>
        <v>2</v>
      </c>
      <c r="L493" s="34">
        <f t="shared" si="72"/>
        <v>4</v>
      </c>
      <c r="M493" s="71">
        <f t="shared" si="68"/>
        <v>2.58761</v>
      </c>
      <c r="O493" s="8">
        <f t="shared" si="69"/>
        <v>0</v>
      </c>
    </row>
    <row r="494" spans="1:15" ht="12.75">
      <c r="A494" s="83">
        <f t="shared" si="70"/>
        <v>487</v>
      </c>
      <c r="G494" s="34">
        <f t="shared" si="64"/>
        <v>0</v>
      </c>
      <c r="H494" s="34">
        <f t="shared" si="65"/>
        <v>0</v>
      </c>
      <c r="I494" s="34">
        <f t="shared" si="66"/>
        <v>0</v>
      </c>
      <c r="J494" s="54">
        <f t="shared" si="67"/>
        <v>0</v>
      </c>
      <c r="K494" s="54">
        <f t="shared" si="71"/>
        <v>2</v>
      </c>
      <c r="L494" s="34">
        <f t="shared" si="72"/>
        <v>4</v>
      </c>
      <c r="M494" s="71">
        <f t="shared" si="68"/>
        <v>2.58761</v>
      </c>
      <c r="O494" s="8">
        <f t="shared" si="69"/>
        <v>0</v>
      </c>
    </row>
    <row r="495" spans="1:15" ht="12.75">
      <c r="A495" s="83">
        <f t="shared" si="70"/>
        <v>488</v>
      </c>
      <c r="G495" s="34">
        <f t="shared" si="64"/>
        <v>0</v>
      </c>
      <c r="H495" s="34">
        <f t="shared" si="65"/>
        <v>0</v>
      </c>
      <c r="I495" s="34">
        <f t="shared" si="66"/>
        <v>0</v>
      </c>
      <c r="J495" s="54">
        <f t="shared" si="67"/>
        <v>0</v>
      </c>
      <c r="K495" s="54">
        <f t="shared" si="71"/>
        <v>2</v>
      </c>
      <c r="L495" s="34">
        <f t="shared" si="72"/>
        <v>4</v>
      </c>
      <c r="M495" s="71">
        <f t="shared" si="68"/>
        <v>2.58761</v>
      </c>
      <c r="O495" s="8">
        <f t="shared" si="69"/>
        <v>0</v>
      </c>
    </row>
    <row r="496" spans="1:15" ht="12.75">
      <c r="A496" s="83">
        <f t="shared" si="70"/>
        <v>489</v>
      </c>
      <c r="G496" s="34">
        <f t="shared" si="64"/>
        <v>0</v>
      </c>
      <c r="H496" s="34">
        <f t="shared" si="65"/>
        <v>0</v>
      </c>
      <c r="I496" s="34">
        <f t="shared" si="66"/>
        <v>0</v>
      </c>
      <c r="J496" s="54">
        <f t="shared" si="67"/>
        <v>0</v>
      </c>
      <c r="K496" s="54">
        <f t="shared" si="71"/>
        <v>2</v>
      </c>
      <c r="L496" s="34">
        <f t="shared" si="72"/>
        <v>4</v>
      </c>
      <c r="M496" s="71">
        <f t="shared" si="68"/>
        <v>2.58761</v>
      </c>
      <c r="O496" s="8">
        <f t="shared" si="69"/>
        <v>0</v>
      </c>
    </row>
    <row r="497" spans="1:15" ht="12.75">
      <c r="A497" s="83">
        <f t="shared" si="70"/>
        <v>490</v>
      </c>
      <c r="G497" s="34">
        <f t="shared" si="64"/>
        <v>0</v>
      </c>
      <c r="H497" s="34">
        <f t="shared" si="65"/>
        <v>0</v>
      </c>
      <c r="I497" s="34">
        <f t="shared" si="66"/>
        <v>0</v>
      </c>
      <c r="J497" s="54">
        <f t="shared" si="67"/>
        <v>0</v>
      </c>
      <c r="K497" s="54">
        <f t="shared" si="71"/>
        <v>2</v>
      </c>
      <c r="L497" s="34">
        <f t="shared" si="72"/>
        <v>4</v>
      </c>
      <c r="M497" s="71">
        <f t="shared" si="68"/>
        <v>2.58761</v>
      </c>
      <c r="O497" s="8">
        <f t="shared" si="69"/>
        <v>0</v>
      </c>
    </row>
    <row r="498" spans="1:15" ht="12.75">
      <c r="A498" s="83">
        <f t="shared" si="70"/>
        <v>491</v>
      </c>
      <c r="G498" s="34">
        <f t="shared" si="64"/>
        <v>0</v>
      </c>
      <c r="H498" s="34">
        <f t="shared" si="65"/>
        <v>0</v>
      </c>
      <c r="I498" s="34">
        <f t="shared" si="66"/>
        <v>0</v>
      </c>
      <c r="J498" s="54">
        <f t="shared" si="67"/>
        <v>0</v>
      </c>
      <c r="K498" s="54">
        <f t="shared" si="71"/>
        <v>2</v>
      </c>
      <c r="L498" s="34">
        <f t="shared" si="72"/>
        <v>4</v>
      </c>
      <c r="M498" s="71">
        <f t="shared" si="68"/>
        <v>2.58761</v>
      </c>
      <c r="O498" s="8">
        <f t="shared" si="69"/>
        <v>0</v>
      </c>
    </row>
    <row r="499" spans="1:15" ht="12.75">
      <c r="A499" s="83">
        <f t="shared" si="70"/>
        <v>492</v>
      </c>
      <c r="G499" s="34">
        <f t="shared" si="64"/>
        <v>0</v>
      </c>
      <c r="H499" s="34">
        <f t="shared" si="65"/>
        <v>0</v>
      </c>
      <c r="I499" s="34">
        <f t="shared" si="66"/>
        <v>0</v>
      </c>
      <c r="J499" s="54">
        <f t="shared" si="67"/>
        <v>0</v>
      </c>
      <c r="K499" s="54">
        <f t="shared" si="71"/>
        <v>2</v>
      </c>
      <c r="L499" s="34">
        <f t="shared" si="72"/>
        <v>4</v>
      </c>
      <c r="M499" s="71">
        <f t="shared" si="68"/>
        <v>2.58761</v>
      </c>
      <c r="O499" s="8">
        <f t="shared" si="69"/>
        <v>0</v>
      </c>
    </row>
    <row r="500" spans="1:15" ht="12.75">
      <c r="A500" s="83">
        <f t="shared" si="70"/>
        <v>493</v>
      </c>
      <c r="G500" s="34">
        <f t="shared" si="64"/>
        <v>0</v>
      </c>
      <c r="H500" s="34">
        <f t="shared" si="65"/>
        <v>0</v>
      </c>
      <c r="I500" s="34">
        <f t="shared" si="66"/>
        <v>0</v>
      </c>
      <c r="J500" s="54">
        <f t="shared" si="67"/>
        <v>0</v>
      </c>
      <c r="K500" s="54">
        <f t="shared" si="71"/>
        <v>2</v>
      </c>
      <c r="L500" s="34">
        <f t="shared" si="72"/>
        <v>4</v>
      </c>
      <c r="M500" s="71">
        <f t="shared" si="68"/>
        <v>2.58761</v>
      </c>
      <c r="O500" s="8">
        <f t="shared" si="69"/>
        <v>0</v>
      </c>
    </row>
    <row r="501" spans="7:15" ht="12.75">
      <c r="G501" s="34">
        <f t="shared" si="64"/>
        <v>0</v>
      </c>
      <c r="H501" s="34">
        <f t="shared" si="65"/>
        <v>0</v>
      </c>
      <c r="I501" s="34">
        <f t="shared" si="66"/>
        <v>0</v>
      </c>
      <c r="J501" s="54">
        <f t="shared" si="67"/>
        <v>0</v>
      </c>
      <c r="K501" s="54">
        <f t="shared" si="71"/>
        <v>2</v>
      </c>
      <c r="L501" s="34">
        <f t="shared" si="72"/>
        <v>4</v>
      </c>
      <c r="M501" s="71">
        <f aca="true" t="shared" si="73" ref="M501:M519">IF(ISBLANK(E501),M500,O501)</f>
        <v>2.58761</v>
      </c>
      <c r="O501" s="8">
        <f t="shared" si="69"/>
        <v>0</v>
      </c>
    </row>
    <row r="502" spans="7:15" ht="12.75">
      <c r="G502" s="34">
        <f t="shared" si="64"/>
        <v>0</v>
      </c>
      <c r="H502" s="34">
        <f t="shared" si="65"/>
        <v>0</v>
      </c>
      <c r="I502" s="34">
        <f t="shared" si="66"/>
        <v>0</v>
      </c>
      <c r="J502" s="54">
        <f t="shared" si="67"/>
        <v>0</v>
      </c>
      <c r="K502" s="54">
        <f t="shared" si="71"/>
        <v>2</v>
      </c>
      <c r="L502" s="34">
        <f t="shared" si="72"/>
        <v>4</v>
      </c>
      <c r="M502" s="71">
        <f t="shared" si="73"/>
        <v>2.58761</v>
      </c>
      <c r="O502" s="8">
        <f t="shared" si="69"/>
        <v>0</v>
      </c>
    </row>
    <row r="503" spans="7:15" ht="12.75">
      <c r="G503" s="34">
        <f t="shared" si="64"/>
        <v>0</v>
      </c>
      <c r="H503" s="34">
        <f t="shared" si="65"/>
        <v>0</v>
      </c>
      <c r="I503" s="34">
        <f t="shared" si="66"/>
        <v>0</v>
      </c>
      <c r="J503" s="54">
        <f t="shared" si="67"/>
        <v>0</v>
      </c>
      <c r="K503" s="54">
        <f t="shared" si="71"/>
        <v>2</v>
      </c>
      <c r="L503" s="34">
        <f t="shared" si="72"/>
        <v>4</v>
      </c>
      <c r="M503" s="71">
        <f t="shared" si="73"/>
        <v>2.58761</v>
      </c>
      <c r="O503" s="8">
        <f t="shared" si="69"/>
        <v>0</v>
      </c>
    </row>
    <row r="504" spans="7:15" ht="12.75">
      <c r="G504" s="34">
        <f t="shared" si="64"/>
        <v>0</v>
      </c>
      <c r="H504" s="34">
        <f t="shared" si="65"/>
        <v>0</v>
      </c>
      <c r="I504" s="34">
        <f t="shared" si="66"/>
        <v>0</v>
      </c>
      <c r="J504" s="54">
        <f t="shared" si="67"/>
        <v>0</v>
      </c>
      <c r="K504" s="54">
        <f t="shared" si="71"/>
        <v>2</v>
      </c>
      <c r="L504" s="34">
        <f t="shared" si="72"/>
        <v>4</v>
      </c>
      <c r="M504" s="71">
        <f t="shared" si="73"/>
        <v>2.58761</v>
      </c>
      <c r="O504" s="8">
        <f t="shared" si="69"/>
        <v>0</v>
      </c>
    </row>
    <row r="505" spans="7:15" ht="12.75">
      <c r="G505" s="34">
        <f t="shared" si="64"/>
        <v>0</v>
      </c>
      <c r="H505" s="34">
        <f t="shared" si="65"/>
        <v>0</v>
      </c>
      <c r="I505" s="34">
        <f t="shared" si="66"/>
        <v>0</v>
      </c>
      <c r="J505" s="54">
        <f t="shared" si="67"/>
        <v>0</v>
      </c>
      <c r="K505" s="54">
        <f t="shared" si="71"/>
        <v>2</v>
      </c>
      <c r="L505" s="34">
        <f t="shared" si="72"/>
        <v>4</v>
      </c>
      <c r="M505" s="71">
        <f t="shared" si="73"/>
        <v>2.58761</v>
      </c>
      <c r="O505" s="8">
        <f t="shared" si="69"/>
        <v>0</v>
      </c>
    </row>
    <row r="506" spans="7:15" ht="12.75">
      <c r="G506" s="34">
        <f t="shared" si="64"/>
        <v>0</v>
      </c>
      <c r="H506" s="34">
        <f t="shared" si="65"/>
        <v>0</v>
      </c>
      <c r="I506" s="34">
        <f t="shared" si="66"/>
        <v>0</v>
      </c>
      <c r="J506" s="54">
        <f t="shared" si="67"/>
        <v>0</v>
      </c>
      <c r="K506" s="54">
        <f t="shared" si="71"/>
        <v>2</v>
      </c>
      <c r="L506" s="34">
        <f t="shared" si="72"/>
        <v>4</v>
      </c>
      <c r="M506" s="71">
        <f t="shared" si="73"/>
        <v>2.58761</v>
      </c>
      <c r="O506" s="8">
        <f t="shared" si="69"/>
        <v>0</v>
      </c>
    </row>
    <row r="507" spans="7:15" ht="12.75">
      <c r="G507" s="34">
        <f t="shared" si="64"/>
        <v>0</v>
      </c>
      <c r="H507" s="34">
        <f t="shared" si="65"/>
        <v>0</v>
      </c>
      <c r="I507" s="34">
        <f t="shared" si="66"/>
        <v>0</v>
      </c>
      <c r="J507" s="54">
        <f t="shared" si="67"/>
        <v>0</v>
      </c>
      <c r="K507" s="54">
        <f t="shared" si="71"/>
        <v>2</v>
      </c>
      <c r="L507" s="34">
        <f t="shared" si="72"/>
        <v>4</v>
      </c>
      <c r="M507" s="71">
        <f t="shared" si="73"/>
        <v>2.58761</v>
      </c>
      <c r="O507" s="8">
        <f t="shared" si="69"/>
        <v>0</v>
      </c>
    </row>
    <row r="508" spans="7:15" ht="12.75">
      <c r="G508" s="34">
        <f t="shared" si="64"/>
        <v>0</v>
      </c>
      <c r="H508" s="34">
        <f t="shared" si="65"/>
        <v>0</v>
      </c>
      <c r="I508" s="34">
        <f t="shared" si="66"/>
        <v>0</v>
      </c>
      <c r="J508" s="54">
        <f t="shared" si="67"/>
        <v>0</v>
      </c>
      <c r="K508" s="54">
        <f t="shared" si="71"/>
        <v>2</v>
      </c>
      <c r="L508" s="34">
        <f t="shared" si="72"/>
        <v>4</v>
      </c>
      <c r="M508" s="71">
        <f t="shared" si="73"/>
        <v>2.58761</v>
      </c>
      <c r="O508" s="8">
        <f t="shared" si="69"/>
        <v>0</v>
      </c>
    </row>
    <row r="509" spans="7:15" ht="12.75">
      <c r="G509" s="34">
        <f t="shared" si="64"/>
        <v>0</v>
      </c>
      <c r="H509" s="34">
        <f t="shared" si="65"/>
        <v>0</v>
      </c>
      <c r="I509" s="34">
        <f t="shared" si="66"/>
        <v>0</v>
      </c>
      <c r="J509" s="54">
        <f t="shared" si="67"/>
        <v>0</v>
      </c>
      <c r="K509" s="54">
        <f t="shared" si="71"/>
        <v>2</v>
      </c>
      <c r="L509" s="34">
        <f t="shared" si="72"/>
        <v>4</v>
      </c>
      <c r="M509" s="71">
        <f t="shared" si="73"/>
        <v>2.58761</v>
      </c>
      <c r="O509" s="8">
        <f t="shared" si="69"/>
        <v>0</v>
      </c>
    </row>
    <row r="510" spans="7:15" ht="12.75">
      <c r="G510" s="34">
        <f t="shared" si="64"/>
        <v>0</v>
      </c>
      <c r="H510" s="34">
        <f t="shared" si="65"/>
        <v>0</v>
      </c>
      <c r="I510" s="34">
        <f t="shared" si="66"/>
        <v>0</v>
      </c>
      <c r="J510" s="54">
        <f t="shared" si="67"/>
        <v>0</v>
      </c>
      <c r="K510" s="54">
        <f t="shared" si="71"/>
        <v>2</v>
      </c>
      <c r="L510" s="34">
        <f t="shared" si="72"/>
        <v>4</v>
      </c>
      <c r="M510" s="71">
        <f t="shared" si="73"/>
        <v>2.58761</v>
      </c>
      <c r="O510" s="8">
        <f t="shared" si="69"/>
        <v>0</v>
      </c>
    </row>
    <row r="511" spans="7:15" ht="12.75">
      <c r="G511" s="34">
        <f t="shared" si="64"/>
        <v>0</v>
      </c>
      <c r="H511" s="34">
        <f t="shared" si="65"/>
        <v>0</v>
      </c>
      <c r="I511" s="34">
        <f t="shared" si="66"/>
        <v>0</v>
      </c>
      <c r="J511" s="54">
        <f t="shared" si="67"/>
        <v>0</v>
      </c>
      <c r="K511" s="54">
        <f t="shared" si="71"/>
        <v>2</v>
      </c>
      <c r="L511" s="34">
        <f t="shared" si="72"/>
        <v>4</v>
      </c>
      <c r="M511" s="71">
        <f t="shared" si="73"/>
        <v>2.58761</v>
      </c>
      <c r="O511" s="8">
        <f t="shared" si="69"/>
        <v>0</v>
      </c>
    </row>
    <row r="512" spans="7:15" ht="12.75">
      <c r="G512" s="34">
        <f t="shared" si="64"/>
        <v>0</v>
      </c>
      <c r="H512" s="34">
        <f t="shared" si="65"/>
        <v>0</v>
      </c>
      <c r="I512" s="34">
        <f t="shared" si="66"/>
        <v>0</v>
      </c>
      <c r="J512" s="54">
        <f t="shared" si="67"/>
        <v>0</v>
      </c>
      <c r="K512" s="54">
        <f t="shared" si="71"/>
        <v>2</v>
      </c>
      <c r="L512" s="34">
        <f t="shared" si="72"/>
        <v>4</v>
      </c>
      <c r="M512" s="71">
        <f t="shared" si="73"/>
        <v>2.58761</v>
      </c>
      <c r="O512" s="8">
        <f t="shared" si="69"/>
        <v>0</v>
      </c>
    </row>
    <row r="513" spans="7:15" ht="12.75">
      <c r="G513" s="34">
        <f t="shared" si="64"/>
        <v>0</v>
      </c>
      <c r="H513" s="34">
        <f t="shared" si="65"/>
        <v>0</v>
      </c>
      <c r="I513" s="34">
        <f t="shared" si="66"/>
        <v>0</v>
      </c>
      <c r="J513" s="54">
        <f t="shared" si="67"/>
        <v>0</v>
      </c>
      <c r="K513" s="54">
        <f t="shared" si="71"/>
        <v>2</v>
      </c>
      <c r="L513" s="34">
        <f t="shared" si="72"/>
        <v>4</v>
      </c>
      <c r="M513" s="71">
        <f t="shared" si="73"/>
        <v>2.58761</v>
      </c>
      <c r="O513" s="8">
        <f t="shared" si="69"/>
        <v>0</v>
      </c>
    </row>
    <row r="514" spans="7:15" ht="12.75">
      <c r="G514" s="34">
        <f t="shared" si="64"/>
        <v>0</v>
      </c>
      <c r="H514" s="34">
        <f t="shared" si="65"/>
        <v>0</v>
      </c>
      <c r="I514" s="34">
        <f t="shared" si="66"/>
        <v>0</v>
      </c>
      <c r="J514" s="54">
        <f t="shared" si="67"/>
        <v>0</v>
      </c>
      <c r="K514" s="54">
        <f t="shared" si="71"/>
        <v>2</v>
      </c>
      <c r="L514" s="34">
        <f t="shared" si="72"/>
        <v>4</v>
      </c>
      <c r="M514" s="71">
        <f t="shared" si="73"/>
        <v>2.58761</v>
      </c>
      <c r="O514" s="8">
        <f t="shared" si="69"/>
        <v>0</v>
      </c>
    </row>
    <row r="515" spans="7:15" ht="12.75">
      <c r="G515" s="34">
        <f t="shared" si="64"/>
        <v>0</v>
      </c>
      <c r="H515" s="34">
        <f t="shared" si="65"/>
        <v>0</v>
      </c>
      <c r="I515" s="34">
        <f t="shared" si="66"/>
        <v>0</v>
      </c>
      <c r="J515" s="54">
        <f t="shared" si="67"/>
        <v>0</v>
      </c>
      <c r="K515" s="54">
        <f t="shared" si="71"/>
        <v>2</v>
      </c>
      <c r="L515" s="34">
        <f t="shared" si="72"/>
        <v>4</v>
      </c>
      <c r="M515" s="71">
        <f t="shared" si="73"/>
        <v>2.58761</v>
      </c>
      <c r="O515" s="8">
        <f t="shared" si="69"/>
        <v>0</v>
      </c>
    </row>
    <row r="516" spans="7:15" ht="12.75">
      <c r="G516" s="34">
        <f t="shared" si="64"/>
        <v>0</v>
      </c>
      <c r="H516" s="34">
        <f t="shared" si="65"/>
        <v>0</v>
      </c>
      <c r="I516" s="34">
        <f t="shared" si="66"/>
        <v>0</v>
      </c>
      <c r="J516" s="54">
        <f t="shared" si="67"/>
        <v>0</v>
      </c>
      <c r="K516" s="54">
        <f t="shared" si="71"/>
        <v>2</v>
      </c>
      <c r="L516" s="34">
        <f t="shared" si="72"/>
        <v>4</v>
      </c>
      <c r="M516" s="71">
        <f t="shared" si="73"/>
        <v>2.58761</v>
      </c>
      <c r="O516" s="8">
        <f t="shared" si="69"/>
        <v>0</v>
      </c>
    </row>
    <row r="517" spans="7:15" ht="12.75">
      <c r="G517" s="34">
        <f t="shared" si="64"/>
        <v>0</v>
      </c>
      <c r="H517" s="34">
        <f t="shared" si="65"/>
        <v>0</v>
      </c>
      <c r="I517" s="34">
        <f t="shared" si="66"/>
        <v>0</v>
      </c>
      <c r="J517" s="54">
        <f t="shared" si="67"/>
        <v>0</v>
      </c>
      <c r="K517" s="54">
        <f t="shared" si="71"/>
        <v>2</v>
      </c>
      <c r="L517" s="34">
        <f t="shared" si="72"/>
        <v>4</v>
      </c>
      <c r="M517" s="71">
        <f t="shared" si="73"/>
        <v>2.58761</v>
      </c>
      <c r="O517" s="8">
        <f t="shared" si="69"/>
        <v>0</v>
      </c>
    </row>
    <row r="518" spans="7:15" ht="12.75">
      <c r="G518" s="34">
        <f t="shared" si="64"/>
        <v>0</v>
      </c>
      <c r="H518" s="34">
        <f t="shared" si="65"/>
        <v>0</v>
      </c>
      <c r="I518" s="34">
        <f t="shared" si="66"/>
        <v>0</v>
      </c>
      <c r="J518" s="54">
        <f t="shared" si="67"/>
        <v>0</v>
      </c>
      <c r="K518" s="54">
        <f t="shared" si="71"/>
        <v>2</v>
      </c>
      <c r="L518" s="34">
        <f t="shared" si="72"/>
        <v>4</v>
      </c>
      <c r="M518" s="71">
        <f t="shared" si="73"/>
        <v>2.58761</v>
      </c>
      <c r="O518" s="8">
        <f t="shared" si="69"/>
        <v>0</v>
      </c>
    </row>
    <row r="519" spans="7:15" ht="12.75">
      <c r="G519" s="34">
        <f t="shared" si="64"/>
        <v>0</v>
      </c>
      <c r="H519" s="34">
        <f t="shared" si="65"/>
        <v>0</v>
      </c>
      <c r="I519" s="34">
        <f t="shared" si="66"/>
        <v>0</v>
      </c>
      <c r="J519" s="54">
        <f t="shared" si="67"/>
        <v>0</v>
      </c>
      <c r="K519" s="54">
        <f t="shared" si="71"/>
        <v>2</v>
      </c>
      <c r="L519" s="34">
        <f t="shared" si="72"/>
        <v>4</v>
      </c>
      <c r="M519" s="71">
        <f t="shared" si="73"/>
        <v>2.58761</v>
      </c>
      <c r="O519" s="8">
        <f t="shared" si="69"/>
        <v>0</v>
      </c>
    </row>
    <row r="520" spans="7:15" ht="12.75">
      <c r="G520" s="34">
        <f t="shared" si="64"/>
        <v>0</v>
      </c>
      <c r="H520" s="34">
        <f t="shared" si="65"/>
        <v>0</v>
      </c>
      <c r="I520" s="34">
        <f t="shared" si="66"/>
        <v>0</v>
      </c>
      <c r="J520" s="54"/>
      <c r="K520" s="84"/>
      <c r="L520" s="84"/>
      <c r="M520" s="71"/>
      <c r="O520" s="8">
        <f t="shared" si="69"/>
        <v>0</v>
      </c>
    </row>
    <row r="521" spans="7:15" ht="12.75">
      <c r="G521" s="34">
        <f aca="true" t="shared" si="74" ref="G521:G584">INT(B521/S$17)*S$16+MOD(B521,S$19)*S$18</f>
        <v>0</v>
      </c>
      <c r="H521" s="34">
        <f aca="true" t="shared" si="75" ref="H521:H584">INT(C521/T$17)*T$16+MOD(C521,T$19)*T$18</f>
        <v>0</v>
      </c>
      <c r="I521" s="34">
        <f aca="true" t="shared" si="76" ref="I521:I584">INT(D521/U$17)*U$16+MOD(D521,U$19)*U$18</f>
        <v>0</v>
      </c>
      <c r="J521" s="54"/>
      <c r="K521" s="84"/>
      <c r="L521" s="84"/>
      <c r="M521" s="71"/>
      <c r="O521" s="8">
        <f aca="true" t="shared" si="77" ref="O521:O584">(E521-$E$8)*$R$2</f>
        <v>0</v>
      </c>
    </row>
    <row r="522" spans="7:15" ht="12.75">
      <c r="G522" s="34">
        <f t="shared" si="74"/>
        <v>0</v>
      </c>
      <c r="H522" s="34">
        <f t="shared" si="75"/>
        <v>0</v>
      </c>
      <c r="I522" s="34">
        <f t="shared" si="76"/>
        <v>0</v>
      </c>
      <c r="J522" s="54"/>
      <c r="K522" s="84"/>
      <c r="L522" s="84"/>
      <c r="M522" s="71"/>
      <c r="O522" s="8">
        <f t="shared" si="77"/>
        <v>0</v>
      </c>
    </row>
    <row r="523" spans="7:15" ht="12.75">
      <c r="G523" s="34">
        <f t="shared" si="74"/>
        <v>0</v>
      </c>
      <c r="H523" s="34">
        <f t="shared" si="75"/>
        <v>0</v>
      </c>
      <c r="I523" s="34">
        <f t="shared" si="76"/>
        <v>0</v>
      </c>
      <c r="J523" s="54"/>
      <c r="K523" s="84"/>
      <c r="L523" s="84"/>
      <c r="M523" s="71"/>
      <c r="O523" s="8">
        <f t="shared" si="77"/>
        <v>0</v>
      </c>
    </row>
    <row r="524" spans="7:15" ht="12.75">
      <c r="G524" s="34">
        <f t="shared" si="74"/>
        <v>0</v>
      </c>
      <c r="H524" s="34">
        <f t="shared" si="75"/>
        <v>0</v>
      </c>
      <c r="I524" s="34">
        <f t="shared" si="76"/>
        <v>0</v>
      </c>
      <c r="J524" s="54"/>
      <c r="K524" s="84"/>
      <c r="L524" s="84"/>
      <c r="M524" s="71"/>
      <c r="O524" s="8">
        <f t="shared" si="77"/>
        <v>0</v>
      </c>
    </row>
    <row r="525" spans="7:15" ht="12.75">
      <c r="G525" s="34">
        <f t="shared" si="74"/>
        <v>0</v>
      </c>
      <c r="H525" s="34">
        <f t="shared" si="75"/>
        <v>0</v>
      </c>
      <c r="I525" s="34">
        <f t="shared" si="76"/>
        <v>0</v>
      </c>
      <c r="J525" s="54"/>
      <c r="K525" s="84"/>
      <c r="L525" s="84"/>
      <c r="M525" s="71"/>
      <c r="O525" s="8">
        <f t="shared" si="77"/>
        <v>0</v>
      </c>
    </row>
    <row r="526" spans="7:15" ht="12.75">
      <c r="G526" s="34">
        <f t="shared" si="74"/>
        <v>0</v>
      </c>
      <c r="H526" s="34">
        <f t="shared" si="75"/>
        <v>0</v>
      </c>
      <c r="I526" s="34">
        <f t="shared" si="76"/>
        <v>0</v>
      </c>
      <c r="J526" s="54"/>
      <c r="K526" s="84"/>
      <c r="L526" s="84"/>
      <c r="M526" s="71"/>
      <c r="O526" s="8">
        <f t="shared" si="77"/>
        <v>0</v>
      </c>
    </row>
    <row r="527" spans="7:15" ht="12.75">
      <c r="G527" s="34">
        <f t="shared" si="74"/>
        <v>0</v>
      </c>
      <c r="H527" s="34">
        <f t="shared" si="75"/>
        <v>0</v>
      </c>
      <c r="I527" s="34">
        <f t="shared" si="76"/>
        <v>0</v>
      </c>
      <c r="J527" s="54"/>
      <c r="K527" s="84"/>
      <c r="L527" s="84"/>
      <c r="M527" s="71"/>
      <c r="O527" s="8">
        <f t="shared" si="77"/>
        <v>0</v>
      </c>
    </row>
    <row r="528" spans="7:15" ht="12.75">
      <c r="G528" s="34">
        <f t="shared" si="74"/>
        <v>0</v>
      </c>
      <c r="H528" s="34">
        <f t="shared" si="75"/>
        <v>0</v>
      </c>
      <c r="I528" s="34">
        <f t="shared" si="76"/>
        <v>0</v>
      </c>
      <c r="J528" s="54"/>
      <c r="K528" s="84"/>
      <c r="L528" s="84"/>
      <c r="M528" s="71"/>
      <c r="O528" s="8">
        <f t="shared" si="77"/>
        <v>0</v>
      </c>
    </row>
    <row r="529" spans="7:15" ht="12.75">
      <c r="G529" s="34">
        <f t="shared" si="74"/>
        <v>0</v>
      </c>
      <c r="H529" s="34">
        <f t="shared" si="75"/>
        <v>0</v>
      </c>
      <c r="I529" s="34">
        <f t="shared" si="76"/>
        <v>0</v>
      </c>
      <c r="J529" s="54"/>
      <c r="K529" s="84"/>
      <c r="L529" s="84"/>
      <c r="M529" s="71"/>
      <c r="O529" s="8">
        <f t="shared" si="77"/>
        <v>0</v>
      </c>
    </row>
    <row r="530" spans="7:15" ht="12.75">
      <c r="G530" s="34">
        <f t="shared" si="74"/>
        <v>0</v>
      </c>
      <c r="H530" s="34">
        <f t="shared" si="75"/>
        <v>0</v>
      </c>
      <c r="I530" s="34">
        <f t="shared" si="76"/>
        <v>0</v>
      </c>
      <c r="J530" s="54"/>
      <c r="K530" s="84"/>
      <c r="L530" s="84"/>
      <c r="M530" s="71"/>
      <c r="O530" s="8">
        <f t="shared" si="77"/>
        <v>0</v>
      </c>
    </row>
    <row r="531" spans="7:15" ht="12.75">
      <c r="G531" s="34">
        <f t="shared" si="74"/>
        <v>0</v>
      </c>
      <c r="H531" s="34">
        <f t="shared" si="75"/>
        <v>0</v>
      </c>
      <c r="I531" s="34">
        <f t="shared" si="76"/>
        <v>0</v>
      </c>
      <c r="J531" s="54"/>
      <c r="K531" s="84"/>
      <c r="L531" s="84"/>
      <c r="M531" s="71"/>
      <c r="O531" s="8">
        <f t="shared" si="77"/>
        <v>0</v>
      </c>
    </row>
    <row r="532" spans="7:15" ht="12.75">
      <c r="G532" s="34">
        <f t="shared" si="74"/>
        <v>0</v>
      </c>
      <c r="H532" s="34">
        <f t="shared" si="75"/>
        <v>0</v>
      </c>
      <c r="I532" s="34">
        <f t="shared" si="76"/>
        <v>0</v>
      </c>
      <c r="J532" s="54"/>
      <c r="K532" s="84"/>
      <c r="L532" s="84"/>
      <c r="M532" s="71"/>
      <c r="O532" s="8">
        <f t="shared" si="77"/>
        <v>0</v>
      </c>
    </row>
    <row r="533" spans="7:15" ht="12.75">
      <c r="G533" s="34">
        <f t="shared" si="74"/>
        <v>0</v>
      </c>
      <c r="H533" s="34">
        <f t="shared" si="75"/>
        <v>0</v>
      </c>
      <c r="I533" s="34">
        <f t="shared" si="76"/>
        <v>0</v>
      </c>
      <c r="J533" s="54"/>
      <c r="K533" s="84"/>
      <c r="L533" s="84"/>
      <c r="M533" s="71"/>
      <c r="O533" s="8">
        <f t="shared" si="77"/>
        <v>0</v>
      </c>
    </row>
    <row r="534" spans="7:15" ht="12.75">
      <c r="G534" s="34">
        <f t="shared" si="74"/>
        <v>0</v>
      </c>
      <c r="H534" s="34">
        <f t="shared" si="75"/>
        <v>0</v>
      </c>
      <c r="I534" s="34">
        <f t="shared" si="76"/>
        <v>0</v>
      </c>
      <c r="J534" s="54"/>
      <c r="K534" s="84"/>
      <c r="L534" s="84"/>
      <c r="M534" s="71"/>
      <c r="O534" s="8">
        <f t="shared" si="77"/>
        <v>0</v>
      </c>
    </row>
    <row r="535" spans="7:15" ht="12.75">
      <c r="G535" s="34">
        <f t="shared" si="74"/>
        <v>0</v>
      </c>
      <c r="H535" s="34">
        <f t="shared" si="75"/>
        <v>0</v>
      </c>
      <c r="I535" s="34">
        <f t="shared" si="76"/>
        <v>0</v>
      </c>
      <c r="J535" s="54"/>
      <c r="K535" s="84"/>
      <c r="L535" s="84"/>
      <c r="M535" s="71"/>
      <c r="O535" s="8">
        <f t="shared" si="77"/>
        <v>0</v>
      </c>
    </row>
    <row r="536" spans="7:15" ht="12.75">
      <c r="G536" s="34">
        <f t="shared" si="74"/>
        <v>0</v>
      </c>
      <c r="H536" s="34">
        <f t="shared" si="75"/>
        <v>0</v>
      </c>
      <c r="I536" s="34">
        <f t="shared" si="76"/>
        <v>0</v>
      </c>
      <c r="J536" s="54"/>
      <c r="K536" s="84"/>
      <c r="L536" s="84"/>
      <c r="M536" s="71"/>
      <c r="O536" s="8">
        <f t="shared" si="77"/>
        <v>0</v>
      </c>
    </row>
    <row r="537" spans="7:15" ht="12.75">
      <c r="G537" s="34">
        <f t="shared" si="74"/>
        <v>0</v>
      </c>
      <c r="H537" s="34">
        <f t="shared" si="75"/>
        <v>0</v>
      </c>
      <c r="I537" s="34">
        <f t="shared" si="76"/>
        <v>0</v>
      </c>
      <c r="J537" s="54"/>
      <c r="K537" s="84"/>
      <c r="L537" s="84"/>
      <c r="M537" s="71"/>
      <c r="O537" s="8">
        <f t="shared" si="77"/>
        <v>0</v>
      </c>
    </row>
    <row r="538" spans="7:15" ht="12.75">
      <c r="G538" s="34">
        <f t="shared" si="74"/>
        <v>0</v>
      </c>
      <c r="H538" s="34">
        <f t="shared" si="75"/>
        <v>0</v>
      </c>
      <c r="I538" s="34">
        <f t="shared" si="76"/>
        <v>0</v>
      </c>
      <c r="J538" s="54"/>
      <c r="K538" s="84"/>
      <c r="L538" s="84"/>
      <c r="M538" s="71"/>
      <c r="O538" s="8">
        <f t="shared" si="77"/>
        <v>0</v>
      </c>
    </row>
    <row r="539" spans="7:15" ht="12.75">
      <c r="G539" s="34">
        <f t="shared" si="74"/>
        <v>0</v>
      </c>
      <c r="H539" s="34">
        <f t="shared" si="75"/>
        <v>0</v>
      </c>
      <c r="I539" s="34">
        <f t="shared" si="76"/>
        <v>0</v>
      </c>
      <c r="J539" s="54"/>
      <c r="K539" s="84"/>
      <c r="L539" s="84"/>
      <c r="M539" s="71"/>
      <c r="O539" s="8">
        <f t="shared" si="77"/>
        <v>0</v>
      </c>
    </row>
    <row r="540" spans="7:15" ht="12.75">
      <c r="G540" s="34">
        <f t="shared" si="74"/>
        <v>0</v>
      </c>
      <c r="H540" s="34">
        <f t="shared" si="75"/>
        <v>0</v>
      </c>
      <c r="I540" s="34">
        <f t="shared" si="76"/>
        <v>0</v>
      </c>
      <c r="J540" s="54"/>
      <c r="K540" s="84"/>
      <c r="L540" s="84"/>
      <c r="M540" s="71"/>
      <c r="O540" s="8">
        <f t="shared" si="77"/>
        <v>0</v>
      </c>
    </row>
    <row r="541" spans="7:15" ht="12.75">
      <c r="G541" s="34">
        <f t="shared" si="74"/>
        <v>0</v>
      </c>
      <c r="H541" s="34">
        <f t="shared" si="75"/>
        <v>0</v>
      </c>
      <c r="I541" s="34">
        <f t="shared" si="76"/>
        <v>0</v>
      </c>
      <c r="J541" s="54"/>
      <c r="K541" s="84"/>
      <c r="L541" s="84"/>
      <c r="M541" s="71"/>
      <c r="O541" s="8">
        <f t="shared" si="77"/>
        <v>0</v>
      </c>
    </row>
    <row r="542" spans="7:15" ht="12.75">
      <c r="G542" s="34">
        <f t="shared" si="74"/>
        <v>0</v>
      </c>
      <c r="H542" s="34">
        <f t="shared" si="75"/>
        <v>0</v>
      </c>
      <c r="I542" s="34">
        <f t="shared" si="76"/>
        <v>0</v>
      </c>
      <c r="J542" s="54"/>
      <c r="K542" s="84"/>
      <c r="L542" s="84"/>
      <c r="M542" s="71"/>
      <c r="O542" s="8">
        <f t="shared" si="77"/>
        <v>0</v>
      </c>
    </row>
    <row r="543" spans="7:15" ht="12.75">
      <c r="G543" s="34">
        <f t="shared" si="74"/>
        <v>0</v>
      </c>
      <c r="H543" s="34">
        <f t="shared" si="75"/>
        <v>0</v>
      </c>
      <c r="I543" s="34">
        <f t="shared" si="76"/>
        <v>0</v>
      </c>
      <c r="J543" s="54"/>
      <c r="K543" s="84"/>
      <c r="L543" s="84"/>
      <c r="M543" s="71"/>
      <c r="O543" s="8">
        <f t="shared" si="77"/>
        <v>0</v>
      </c>
    </row>
    <row r="544" spans="7:15" ht="12.75">
      <c r="G544" s="34">
        <f t="shared" si="74"/>
        <v>0</v>
      </c>
      <c r="H544" s="34">
        <f t="shared" si="75"/>
        <v>0</v>
      </c>
      <c r="I544" s="34">
        <f t="shared" si="76"/>
        <v>0</v>
      </c>
      <c r="J544" s="54"/>
      <c r="K544" s="84"/>
      <c r="L544" s="84"/>
      <c r="M544" s="71"/>
      <c r="O544" s="8">
        <f t="shared" si="77"/>
        <v>0</v>
      </c>
    </row>
    <row r="545" spans="7:15" ht="12.75">
      <c r="G545" s="34">
        <f t="shared" si="74"/>
        <v>0</v>
      </c>
      <c r="H545" s="34">
        <f t="shared" si="75"/>
        <v>0</v>
      </c>
      <c r="I545" s="34">
        <f t="shared" si="76"/>
        <v>0</v>
      </c>
      <c r="J545" s="54"/>
      <c r="K545" s="84"/>
      <c r="L545" s="84"/>
      <c r="M545" s="71"/>
      <c r="O545" s="8">
        <f t="shared" si="77"/>
        <v>0</v>
      </c>
    </row>
    <row r="546" spans="7:15" ht="12.75">
      <c r="G546" s="34">
        <f t="shared" si="74"/>
        <v>0</v>
      </c>
      <c r="H546" s="34">
        <f t="shared" si="75"/>
        <v>0</v>
      </c>
      <c r="I546" s="34">
        <f t="shared" si="76"/>
        <v>0</v>
      </c>
      <c r="J546" s="54"/>
      <c r="K546" s="84"/>
      <c r="L546" s="84"/>
      <c r="M546" s="71"/>
      <c r="O546" s="8">
        <f t="shared" si="77"/>
        <v>0</v>
      </c>
    </row>
    <row r="547" spans="7:15" ht="12.75">
      <c r="G547" s="34">
        <f t="shared" si="74"/>
        <v>0</v>
      </c>
      <c r="H547" s="34">
        <f t="shared" si="75"/>
        <v>0</v>
      </c>
      <c r="I547" s="34">
        <f t="shared" si="76"/>
        <v>0</v>
      </c>
      <c r="J547" s="54"/>
      <c r="K547" s="84"/>
      <c r="L547" s="84"/>
      <c r="M547" s="71"/>
      <c r="O547" s="8">
        <f t="shared" si="77"/>
        <v>0</v>
      </c>
    </row>
    <row r="548" spans="7:15" ht="12.75">
      <c r="G548" s="34">
        <f t="shared" si="74"/>
        <v>0</v>
      </c>
      <c r="H548" s="34">
        <f t="shared" si="75"/>
        <v>0</v>
      </c>
      <c r="I548" s="34">
        <f t="shared" si="76"/>
        <v>0</v>
      </c>
      <c r="J548" s="54"/>
      <c r="K548" s="84"/>
      <c r="L548" s="84"/>
      <c r="M548" s="71"/>
      <c r="O548" s="8">
        <f t="shared" si="77"/>
        <v>0</v>
      </c>
    </row>
    <row r="549" spans="7:15" ht="12.75">
      <c r="G549" s="34">
        <f t="shared" si="74"/>
        <v>0</v>
      </c>
      <c r="H549" s="34">
        <f t="shared" si="75"/>
        <v>0</v>
      </c>
      <c r="I549" s="34">
        <f t="shared" si="76"/>
        <v>0</v>
      </c>
      <c r="J549" s="54"/>
      <c r="K549" s="84"/>
      <c r="L549" s="84"/>
      <c r="M549" s="71"/>
      <c r="O549" s="8">
        <f t="shared" si="77"/>
        <v>0</v>
      </c>
    </row>
    <row r="550" spans="7:15" ht="12.75">
      <c r="G550" s="34">
        <f t="shared" si="74"/>
        <v>0</v>
      </c>
      <c r="H550" s="34">
        <f t="shared" si="75"/>
        <v>0</v>
      </c>
      <c r="I550" s="34">
        <f t="shared" si="76"/>
        <v>0</v>
      </c>
      <c r="J550" s="54"/>
      <c r="K550" s="84"/>
      <c r="L550" s="84"/>
      <c r="M550" s="71"/>
      <c r="O550" s="8">
        <f t="shared" si="77"/>
        <v>0</v>
      </c>
    </row>
    <row r="551" spans="7:15" ht="12.75">
      <c r="G551" s="34">
        <f t="shared" si="74"/>
        <v>0</v>
      </c>
      <c r="H551" s="34">
        <f t="shared" si="75"/>
        <v>0</v>
      </c>
      <c r="I551" s="34">
        <f t="shared" si="76"/>
        <v>0</v>
      </c>
      <c r="J551" s="54"/>
      <c r="K551" s="84"/>
      <c r="L551" s="84"/>
      <c r="M551" s="71"/>
      <c r="O551" s="8">
        <f t="shared" si="77"/>
        <v>0</v>
      </c>
    </row>
    <row r="552" spans="7:15" ht="12.75">
      <c r="G552" s="34">
        <f t="shared" si="74"/>
        <v>0</v>
      </c>
      <c r="H552" s="34">
        <f t="shared" si="75"/>
        <v>0</v>
      </c>
      <c r="I552" s="34">
        <f t="shared" si="76"/>
        <v>0</v>
      </c>
      <c r="J552" s="54"/>
      <c r="K552" s="84"/>
      <c r="L552" s="84"/>
      <c r="M552" s="71"/>
      <c r="O552" s="8">
        <f t="shared" si="77"/>
        <v>0</v>
      </c>
    </row>
    <row r="553" spans="7:15" ht="12.75">
      <c r="G553" s="34">
        <f t="shared" si="74"/>
        <v>0</v>
      </c>
      <c r="H553" s="34">
        <f t="shared" si="75"/>
        <v>0</v>
      </c>
      <c r="I553" s="34">
        <f t="shared" si="76"/>
        <v>0</v>
      </c>
      <c r="J553" s="54"/>
      <c r="K553" s="84"/>
      <c r="L553" s="84"/>
      <c r="M553" s="71"/>
      <c r="O553" s="8">
        <f t="shared" si="77"/>
        <v>0</v>
      </c>
    </row>
    <row r="554" spans="7:15" ht="12.75">
      <c r="G554" s="34">
        <f t="shared" si="74"/>
        <v>0</v>
      </c>
      <c r="H554" s="34">
        <f t="shared" si="75"/>
        <v>0</v>
      </c>
      <c r="I554" s="34">
        <f t="shared" si="76"/>
        <v>0</v>
      </c>
      <c r="J554" s="54"/>
      <c r="K554" s="84"/>
      <c r="L554" s="84"/>
      <c r="M554" s="71"/>
      <c r="O554" s="8">
        <f t="shared" si="77"/>
        <v>0</v>
      </c>
    </row>
    <row r="555" spans="7:15" ht="12.75">
      <c r="G555" s="34">
        <f t="shared" si="74"/>
        <v>0</v>
      </c>
      <c r="H555" s="34">
        <f t="shared" si="75"/>
        <v>0</v>
      </c>
      <c r="I555" s="34">
        <f t="shared" si="76"/>
        <v>0</v>
      </c>
      <c r="J555" s="54"/>
      <c r="K555" s="84"/>
      <c r="L555" s="84"/>
      <c r="M555" s="71"/>
      <c r="O555" s="8">
        <f t="shared" si="77"/>
        <v>0</v>
      </c>
    </row>
    <row r="556" spans="7:15" ht="12.75">
      <c r="G556" s="34">
        <f t="shared" si="74"/>
        <v>0</v>
      </c>
      <c r="H556" s="34">
        <f t="shared" si="75"/>
        <v>0</v>
      </c>
      <c r="I556" s="34">
        <f t="shared" si="76"/>
        <v>0</v>
      </c>
      <c r="J556" s="54"/>
      <c r="K556" s="84"/>
      <c r="L556" s="84"/>
      <c r="M556" s="71"/>
      <c r="O556" s="8">
        <f t="shared" si="77"/>
        <v>0</v>
      </c>
    </row>
    <row r="557" spans="7:15" ht="12.75">
      <c r="G557" s="34">
        <f t="shared" si="74"/>
        <v>0</v>
      </c>
      <c r="H557" s="34">
        <f t="shared" si="75"/>
        <v>0</v>
      </c>
      <c r="I557" s="34">
        <f t="shared" si="76"/>
        <v>0</v>
      </c>
      <c r="J557" s="54"/>
      <c r="K557" s="84"/>
      <c r="L557" s="84"/>
      <c r="M557" s="71"/>
      <c r="O557" s="8">
        <f t="shared" si="77"/>
        <v>0</v>
      </c>
    </row>
    <row r="558" spans="7:15" ht="12.75">
      <c r="G558" s="34">
        <f t="shared" si="74"/>
        <v>0</v>
      </c>
      <c r="H558" s="34">
        <f t="shared" si="75"/>
        <v>0</v>
      </c>
      <c r="I558" s="34">
        <f t="shared" si="76"/>
        <v>0</v>
      </c>
      <c r="J558" s="54"/>
      <c r="K558" s="84"/>
      <c r="L558" s="84"/>
      <c r="M558" s="71"/>
      <c r="O558" s="8">
        <f t="shared" si="77"/>
        <v>0</v>
      </c>
    </row>
    <row r="559" spans="7:15" ht="12.75">
      <c r="G559" s="34">
        <f t="shared" si="74"/>
        <v>0</v>
      </c>
      <c r="H559" s="34">
        <f t="shared" si="75"/>
        <v>0</v>
      </c>
      <c r="I559" s="34">
        <f t="shared" si="76"/>
        <v>0</v>
      </c>
      <c r="J559" s="54"/>
      <c r="K559" s="84"/>
      <c r="L559" s="84"/>
      <c r="M559" s="71"/>
      <c r="O559" s="8">
        <f t="shared" si="77"/>
        <v>0</v>
      </c>
    </row>
    <row r="560" spans="7:15" ht="12.75">
      <c r="G560" s="34">
        <f t="shared" si="74"/>
        <v>0</v>
      </c>
      <c r="H560" s="34">
        <f t="shared" si="75"/>
        <v>0</v>
      </c>
      <c r="I560" s="34">
        <f t="shared" si="76"/>
        <v>0</v>
      </c>
      <c r="J560" s="54"/>
      <c r="K560" s="84"/>
      <c r="L560" s="84"/>
      <c r="M560" s="71"/>
      <c r="O560" s="8">
        <f t="shared" si="77"/>
        <v>0</v>
      </c>
    </row>
    <row r="561" spans="7:15" ht="12.75">
      <c r="G561" s="34">
        <f t="shared" si="74"/>
        <v>0</v>
      </c>
      <c r="H561" s="34">
        <f t="shared" si="75"/>
        <v>0</v>
      </c>
      <c r="I561" s="34">
        <f t="shared" si="76"/>
        <v>0</v>
      </c>
      <c r="J561" s="54"/>
      <c r="K561" s="84"/>
      <c r="L561" s="84"/>
      <c r="M561" s="71"/>
      <c r="O561" s="8">
        <f t="shared" si="77"/>
        <v>0</v>
      </c>
    </row>
    <row r="562" spans="7:15" ht="12.75">
      <c r="G562" s="34">
        <f t="shared" si="74"/>
        <v>0</v>
      </c>
      <c r="H562" s="34">
        <f t="shared" si="75"/>
        <v>0</v>
      </c>
      <c r="I562" s="34">
        <f t="shared" si="76"/>
        <v>0</v>
      </c>
      <c r="J562" s="54"/>
      <c r="K562" s="84"/>
      <c r="L562" s="84"/>
      <c r="M562" s="71"/>
      <c r="O562" s="8">
        <f t="shared" si="77"/>
        <v>0</v>
      </c>
    </row>
    <row r="563" spans="7:15" ht="12.75">
      <c r="G563" s="34">
        <f t="shared" si="74"/>
        <v>0</v>
      </c>
      <c r="H563" s="34">
        <f t="shared" si="75"/>
        <v>0</v>
      </c>
      <c r="I563" s="34">
        <f t="shared" si="76"/>
        <v>0</v>
      </c>
      <c r="J563" s="54"/>
      <c r="K563" s="84"/>
      <c r="L563" s="84"/>
      <c r="M563" s="71"/>
      <c r="O563" s="8">
        <f t="shared" si="77"/>
        <v>0</v>
      </c>
    </row>
    <row r="564" spans="7:15" ht="12.75">
      <c r="G564" s="34">
        <f t="shared" si="74"/>
        <v>0</v>
      </c>
      <c r="H564" s="34">
        <f t="shared" si="75"/>
        <v>0</v>
      </c>
      <c r="I564" s="34">
        <f t="shared" si="76"/>
        <v>0</v>
      </c>
      <c r="J564" s="54"/>
      <c r="K564" s="84"/>
      <c r="L564" s="84"/>
      <c r="M564" s="71"/>
      <c r="O564" s="8">
        <f t="shared" si="77"/>
        <v>0</v>
      </c>
    </row>
    <row r="565" spans="7:15" ht="12.75">
      <c r="G565" s="34">
        <f t="shared" si="74"/>
        <v>0</v>
      </c>
      <c r="H565" s="34">
        <f t="shared" si="75"/>
        <v>0</v>
      </c>
      <c r="I565" s="34">
        <f t="shared" si="76"/>
        <v>0</v>
      </c>
      <c r="J565" s="54"/>
      <c r="K565" s="84"/>
      <c r="L565" s="84"/>
      <c r="M565" s="71"/>
      <c r="O565" s="8">
        <f t="shared" si="77"/>
        <v>0</v>
      </c>
    </row>
    <row r="566" spans="7:15" ht="12.75">
      <c r="G566" s="34">
        <f t="shared" si="74"/>
        <v>0</v>
      </c>
      <c r="H566" s="34">
        <f t="shared" si="75"/>
        <v>0</v>
      </c>
      <c r="I566" s="34">
        <f t="shared" si="76"/>
        <v>0</v>
      </c>
      <c r="J566" s="54"/>
      <c r="K566" s="84"/>
      <c r="L566" s="84"/>
      <c r="M566" s="71"/>
      <c r="O566" s="8">
        <f t="shared" si="77"/>
        <v>0</v>
      </c>
    </row>
    <row r="567" spans="7:15" ht="12.75">
      <c r="G567" s="34">
        <f t="shared" si="74"/>
        <v>0</v>
      </c>
      <c r="H567" s="34">
        <f t="shared" si="75"/>
        <v>0</v>
      </c>
      <c r="I567" s="34">
        <f t="shared" si="76"/>
        <v>0</v>
      </c>
      <c r="J567" s="54"/>
      <c r="K567" s="84"/>
      <c r="L567" s="84"/>
      <c r="M567" s="71"/>
      <c r="O567" s="8">
        <f t="shared" si="77"/>
        <v>0</v>
      </c>
    </row>
    <row r="568" spans="7:15" ht="12.75">
      <c r="G568" s="34">
        <f t="shared" si="74"/>
        <v>0</v>
      </c>
      <c r="H568" s="34">
        <f t="shared" si="75"/>
        <v>0</v>
      </c>
      <c r="I568" s="34">
        <f t="shared" si="76"/>
        <v>0</v>
      </c>
      <c r="J568" s="54"/>
      <c r="K568" s="84"/>
      <c r="L568" s="84"/>
      <c r="M568" s="71"/>
      <c r="O568" s="8">
        <f t="shared" si="77"/>
        <v>0</v>
      </c>
    </row>
    <row r="569" spans="7:15" ht="12.75">
      <c r="G569" s="34">
        <f t="shared" si="74"/>
        <v>0</v>
      </c>
      <c r="H569" s="34">
        <f t="shared" si="75"/>
        <v>0</v>
      </c>
      <c r="I569" s="34">
        <f t="shared" si="76"/>
        <v>0</v>
      </c>
      <c r="J569" s="54"/>
      <c r="K569" s="84"/>
      <c r="L569" s="84"/>
      <c r="M569" s="71"/>
      <c r="O569" s="8">
        <f t="shared" si="77"/>
        <v>0</v>
      </c>
    </row>
    <row r="570" spans="7:15" ht="12.75">
      <c r="G570" s="34">
        <f t="shared" si="74"/>
        <v>0</v>
      </c>
      <c r="H570" s="34">
        <f t="shared" si="75"/>
        <v>0</v>
      </c>
      <c r="I570" s="34">
        <f t="shared" si="76"/>
        <v>0</v>
      </c>
      <c r="J570" s="54"/>
      <c r="K570" s="84"/>
      <c r="L570" s="84"/>
      <c r="M570" s="71"/>
      <c r="O570" s="8">
        <f t="shared" si="77"/>
        <v>0</v>
      </c>
    </row>
    <row r="571" spans="7:15" ht="12.75">
      <c r="G571" s="34">
        <f t="shared" si="74"/>
        <v>0</v>
      </c>
      <c r="H571" s="34">
        <f t="shared" si="75"/>
        <v>0</v>
      </c>
      <c r="I571" s="34">
        <f t="shared" si="76"/>
        <v>0</v>
      </c>
      <c r="J571" s="54"/>
      <c r="K571" s="84"/>
      <c r="L571" s="84"/>
      <c r="M571" s="71"/>
      <c r="O571" s="8">
        <f t="shared" si="77"/>
        <v>0</v>
      </c>
    </row>
    <row r="572" spans="7:15" ht="12.75">
      <c r="G572" s="34">
        <f t="shared" si="74"/>
        <v>0</v>
      </c>
      <c r="H572" s="34">
        <f t="shared" si="75"/>
        <v>0</v>
      </c>
      <c r="I572" s="34">
        <f t="shared" si="76"/>
        <v>0</v>
      </c>
      <c r="J572" s="54"/>
      <c r="K572" s="84"/>
      <c r="L572" s="84"/>
      <c r="M572" s="71"/>
      <c r="O572" s="8">
        <f t="shared" si="77"/>
        <v>0</v>
      </c>
    </row>
    <row r="573" spans="7:15" ht="12.75">
      <c r="G573" s="34">
        <f t="shared" si="74"/>
        <v>0</v>
      </c>
      <c r="H573" s="34">
        <f t="shared" si="75"/>
        <v>0</v>
      </c>
      <c r="I573" s="34">
        <f t="shared" si="76"/>
        <v>0</v>
      </c>
      <c r="J573" s="54"/>
      <c r="K573" s="84"/>
      <c r="L573" s="84"/>
      <c r="M573" s="71"/>
      <c r="O573" s="8">
        <f t="shared" si="77"/>
        <v>0</v>
      </c>
    </row>
    <row r="574" spans="7:15" ht="12.75">
      <c r="G574" s="34">
        <f t="shared" si="74"/>
        <v>0</v>
      </c>
      <c r="H574" s="34">
        <f t="shared" si="75"/>
        <v>0</v>
      </c>
      <c r="I574" s="34">
        <f t="shared" si="76"/>
        <v>0</v>
      </c>
      <c r="J574" s="54"/>
      <c r="K574" s="84"/>
      <c r="L574" s="84"/>
      <c r="M574" s="71"/>
      <c r="O574" s="8">
        <f t="shared" si="77"/>
        <v>0</v>
      </c>
    </row>
    <row r="575" spans="7:15" ht="12.75">
      <c r="G575" s="34">
        <f t="shared" si="74"/>
        <v>0</v>
      </c>
      <c r="H575" s="34">
        <f t="shared" si="75"/>
        <v>0</v>
      </c>
      <c r="I575" s="34">
        <f t="shared" si="76"/>
        <v>0</v>
      </c>
      <c r="J575" s="54"/>
      <c r="K575" s="84"/>
      <c r="L575" s="84"/>
      <c r="M575" s="71"/>
      <c r="O575" s="8">
        <f t="shared" si="77"/>
        <v>0</v>
      </c>
    </row>
    <row r="576" spans="7:15" ht="12.75">
      <c r="G576" s="34">
        <f t="shared" si="74"/>
        <v>0</v>
      </c>
      <c r="H576" s="34">
        <f t="shared" si="75"/>
        <v>0</v>
      </c>
      <c r="I576" s="34">
        <f t="shared" si="76"/>
        <v>0</v>
      </c>
      <c r="J576" s="54"/>
      <c r="K576" s="84"/>
      <c r="L576" s="84"/>
      <c r="M576" s="71"/>
      <c r="O576" s="8">
        <f t="shared" si="77"/>
        <v>0</v>
      </c>
    </row>
    <row r="577" spans="7:15" ht="12.75">
      <c r="G577" s="34">
        <f t="shared" si="74"/>
        <v>0</v>
      </c>
      <c r="H577" s="34">
        <f t="shared" si="75"/>
        <v>0</v>
      </c>
      <c r="I577" s="34">
        <f t="shared" si="76"/>
        <v>0</v>
      </c>
      <c r="J577" s="54"/>
      <c r="K577" s="84"/>
      <c r="L577" s="84"/>
      <c r="M577" s="71"/>
      <c r="O577" s="8">
        <f t="shared" si="77"/>
        <v>0</v>
      </c>
    </row>
    <row r="578" spans="7:15" ht="12.75">
      <c r="G578" s="34">
        <f t="shared" si="74"/>
        <v>0</v>
      </c>
      <c r="H578" s="34">
        <f t="shared" si="75"/>
        <v>0</v>
      </c>
      <c r="I578" s="34">
        <f t="shared" si="76"/>
        <v>0</v>
      </c>
      <c r="J578" s="54"/>
      <c r="K578" s="84"/>
      <c r="L578" s="84"/>
      <c r="M578" s="71"/>
      <c r="O578" s="8">
        <f t="shared" si="77"/>
        <v>0</v>
      </c>
    </row>
    <row r="579" spans="7:15" ht="12.75">
      <c r="G579" s="34">
        <f t="shared" si="74"/>
        <v>0</v>
      </c>
      <c r="H579" s="34">
        <f t="shared" si="75"/>
        <v>0</v>
      </c>
      <c r="I579" s="34">
        <f t="shared" si="76"/>
        <v>0</v>
      </c>
      <c r="J579" s="54"/>
      <c r="K579" s="84"/>
      <c r="L579" s="84"/>
      <c r="M579" s="71"/>
      <c r="O579" s="8">
        <f t="shared" si="77"/>
        <v>0</v>
      </c>
    </row>
    <row r="580" spans="7:15" ht="12.75">
      <c r="G580" s="34">
        <f t="shared" si="74"/>
        <v>0</v>
      </c>
      <c r="H580" s="34">
        <f t="shared" si="75"/>
        <v>0</v>
      </c>
      <c r="I580" s="34">
        <f t="shared" si="76"/>
        <v>0</v>
      </c>
      <c r="J580" s="54"/>
      <c r="K580" s="84"/>
      <c r="L580" s="84"/>
      <c r="M580" s="71"/>
      <c r="O580" s="8">
        <f t="shared" si="77"/>
        <v>0</v>
      </c>
    </row>
    <row r="581" spans="7:15" ht="12.75">
      <c r="G581" s="34">
        <f t="shared" si="74"/>
        <v>0</v>
      </c>
      <c r="H581" s="34">
        <f t="shared" si="75"/>
        <v>0</v>
      </c>
      <c r="I581" s="34">
        <f t="shared" si="76"/>
        <v>0</v>
      </c>
      <c r="J581" s="54"/>
      <c r="K581" s="84"/>
      <c r="L581" s="84"/>
      <c r="M581" s="71"/>
      <c r="O581" s="8">
        <f t="shared" si="77"/>
        <v>0</v>
      </c>
    </row>
    <row r="582" spans="7:15" ht="12.75">
      <c r="G582" s="34">
        <f t="shared" si="74"/>
        <v>0</v>
      </c>
      <c r="H582" s="34">
        <f t="shared" si="75"/>
        <v>0</v>
      </c>
      <c r="I582" s="34">
        <f t="shared" si="76"/>
        <v>0</v>
      </c>
      <c r="J582" s="54"/>
      <c r="K582" s="84"/>
      <c r="L582" s="84"/>
      <c r="M582" s="71"/>
      <c r="O582" s="8">
        <f t="shared" si="77"/>
        <v>0</v>
      </c>
    </row>
    <row r="583" spans="7:15" ht="12.75">
      <c r="G583" s="34">
        <f t="shared" si="74"/>
        <v>0</v>
      </c>
      <c r="H583" s="34">
        <f t="shared" si="75"/>
        <v>0</v>
      </c>
      <c r="I583" s="34">
        <f t="shared" si="76"/>
        <v>0</v>
      </c>
      <c r="J583" s="54"/>
      <c r="K583" s="84"/>
      <c r="L583" s="84"/>
      <c r="M583" s="71"/>
      <c r="O583" s="8">
        <f t="shared" si="77"/>
        <v>0</v>
      </c>
    </row>
    <row r="584" spans="7:15" ht="12.75">
      <c r="G584" s="34">
        <f t="shared" si="74"/>
        <v>0</v>
      </c>
      <c r="H584" s="34">
        <f t="shared" si="75"/>
        <v>0</v>
      </c>
      <c r="I584" s="34">
        <f t="shared" si="76"/>
        <v>0</v>
      </c>
      <c r="J584" s="54"/>
      <c r="K584" s="84"/>
      <c r="L584" s="84"/>
      <c r="M584" s="71"/>
      <c r="O584" s="8">
        <f t="shared" si="77"/>
        <v>0</v>
      </c>
    </row>
    <row r="585" spans="7:15" ht="12.75">
      <c r="G585" s="34">
        <f aca="true" t="shared" si="78" ref="G585:G648">INT(B585/S$17)*S$16+MOD(B585,S$19)*S$18</f>
        <v>0</v>
      </c>
      <c r="H585" s="34">
        <f aca="true" t="shared" si="79" ref="H585:H648">INT(C585/T$17)*T$16+MOD(C585,T$19)*T$18</f>
        <v>0</v>
      </c>
      <c r="I585" s="34">
        <f aca="true" t="shared" si="80" ref="I585:I648">INT(D585/U$17)*U$16+MOD(D585,U$19)*U$18</f>
        <v>0</v>
      </c>
      <c r="J585" s="54"/>
      <c r="K585" s="84"/>
      <c r="L585" s="84"/>
      <c r="M585" s="71"/>
      <c r="O585" s="8">
        <f aca="true" t="shared" si="81" ref="O585:O648">(E585-$E$8)*$R$2</f>
        <v>0</v>
      </c>
    </row>
    <row r="586" spans="7:15" ht="12.75">
      <c r="G586" s="34">
        <f t="shared" si="78"/>
        <v>0</v>
      </c>
      <c r="H586" s="34">
        <f t="shared" si="79"/>
        <v>0</v>
      </c>
      <c r="I586" s="34">
        <f t="shared" si="80"/>
        <v>0</v>
      </c>
      <c r="J586" s="54"/>
      <c r="K586" s="84"/>
      <c r="L586" s="84"/>
      <c r="M586" s="71"/>
      <c r="O586" s="8">
        <f t="shared" si="81"/>
        <v>0</v>
      </c>
    </row>
    <row r="587" spans="7:15" ht="12.75">
      <c r="G587" s="34">
        <f t="shared" si="78"/>
        <v>0</v>
      </c>
      <c r="H587" s="34">
        <f t="shared" si="79"/>
        <v>0</v>
      </c>
      <c r="I587" s="34">
        <f t="shared" si="80"/>
        <v>0</v>
      </c>
      <c r="J587" s="54"/>
      <c r="K587" s="84"/>
      <c r="L587" s="84"/>
      <c r="M587" s="71"/>
      <c r="O587" s="8">
        <f t="shared" si="81"/>
        <v>0</v>
      </c>
    </row>
    <row r="588" spans="7:15" ht="12.75">
      <c r="G588" s="34">
        <f t="shared" si="78"/>
        <v>0</v>
      </c>
      <c r="H588" s="34">
        <f t="shared" si="79"/>
        <v>0</v>
      </c>
      <c r="I588" s="34">
        <f t="shared" si="80"/>
        <v>0</v>
      </c>
      <c r="J588" s="54"/>
      <c r="K588" s="84"/>
      <c r="L588" s="84"/>
      <c r="M588" s="71"/>
      <c r="O588" s="8">
        <f t="shared" si="81"/>
        <v>0</v>
      </c>
    </row>
    <row r="589" spans="7:15" ht="12.75">
      <c r="G589" s="34">
        <f t="shared" si="78"/>
        <v>0</v>
      </c>
      <c r="H589" s="34">
        <f t="shared" si="79"/>
        <v>0</v>
      </c>
      <c r="I589" s="34">
        <f t="shared" si="80"/>
        <v>0</v>
      </c>
      <c r="J589" s="54"/>
      <c r="K589" s="84"/>
      <c r="L589" s="84"/>
      <c r="M589" s="71"/>
      <c r="O589" s="8">
        <f t="shared" si="81"/>
        <v>0</v>
      </c>
    </row>
    <row r="590" spans="7:15" ht="12.75">
      <c r="G590" s="34">
        <f t="shared" si="78"/>
        <v>0</v>
      </c>
      <c r="H590" s="34">
        <f t="shared" si="79"/>
        <v>0</v>
      </c>
      <c r="I590" s="34">
        <f t="shared" si="80"/>
        <v>0</v>
      </c>
      <c r="J590" s="54"/>
      <c r="K590" s="84"/>
      <c r="L590" s="84"/>
      <c r="M590" s="71"/>
      <c r="O590" s="8">
        <f t="shared" si="81"/>
        <v>0</v>
      </c>
    </row>
    <row r="591" spans="7:15" ht="12.75">
      <c r="G591" s="34">
        <f t="shared" si="78"/>
        <v>0</v>
      </c>
      <c r="H591" s="34">
        <f t="shared" si="79"/>
        <v>0</v>
      </c>
      <c r="I591" s="34">
        <f t="shared" si="80"/>
        <v>0</v>
      </c>
      <c r="J591" s="54"/>
      <c r="K591" s="84"/>
      <c r="L591" s="84"/>
      <c r="M591" s="71"/>
      <c r="O591" s="8">
        <f t="shared" si="81"/>
        <v>0</v>
      </c>
    </row>
    <row r="592" spans="7:15" ht="12.75">
      <c r="G592" s="34">
        <f t="shared" si="78"/>
        <v>0</v>
      </c>
      <c r="H592" s="34">
        <f t="shared" si="79"/>
        <v>0</v>
      </c>
      <c r="I592" s="34">
        <f t="shared" si="80"/>
        <v>0</v>
      </c>
      <c r="J592" s="54"/>
      <c r="K592" s="84"/>
      <c r="L592" s="84"/>
      <c r="M592" s="71"/>
      <c r="O592" s="8">
        <f t="shared" si="81"/>
        <v>0</v>
      </c>
    </row>
    <row r="593" spans="7:15" ht="12.75">
      <c r="G593" s="34">
        <f t="shared" si="78"/>
        <v>0</v>
      </c>
      <c r="H593" s="34">
        <f t="shared" si="79"/>
        <v>0</v>
      </c>
      <c r="I593" s="34">
        <f t="shared" si="80"/>
        <v>0</v>
      </c>
      <c r="J593" s="54"/>
      <c r="K593" s="84"/>
      <c r="L593" s="84"/>
      <c r="M593" s="71"/>
      <c r="O593" s="8">
        <f t="shared" si="81"/>
        <v>0</v>
      </c>
    </row>
    <row r="594" spans="7:15" ht="12.75">
      <c r="G594" s="34">
        <f t="shared" si="78"/>
        <v>0</v>
      </c>
      <c r="H594" s="34">
        <f t="shared" si="79"/>
        <v>0</v>
      </c>
      <c r="I594" s="34">
        <f t="shared" si="80"/>
        <v>0</v>
      </c>
      <c r="J594" s="54"/>
      <c r="K594" s="84"/>
      <c r="L594" s="84"/>
      <c r="M594" s="71"/>
      <c r="O594" s="8">
        <f t="shared" si="81"/>
        <v>0</v>
      </c>
    </row>
    <row r="595" spans="7:15" ht="12.75">
      <c r="G595" s="34">
        <f t="shared" si="78"/>
        <v>0</v>
      </c>
      <c r="H595" s="34">
        <f t="shared" si="79"/>
        <v>0</v>
      </c>
      <c r="I595" s="34">
        <f t="shared" si="80"/>
        <v>0</v>
      </c>
      <c r="J595" s="54"/>
      <c r="K595" s="84"/>
      <c r="L595" s="84"/>
      <c r="M595" s="71"/>
      <c r="O595" s="8">
        <f t="shared" si="81"/>
        <v>0</v>
      </c>
    </row>
    <row r="596" spans="7:15" ht="12.75">
      <c r="G596" s="34">
        <f t="shared" si="78"/>
        <v>0</v>
      </c>
      <c r="H596" s="34">
        <f t="shared" si="79"/>
        <v>0</v>
      </c>
      <c r="I596" s="34">
        <f t="shared" si="80"/>
        <v>0</v>
      </c>
      <c r="J596" s="54"/>
      <c r="K596" s="84"/>
      <c r="L596" s="84"/>
      <c r="M596" s="71"/>
      <c r="O596" s="8">
        <f t="shared" si="81"/>
        <v>0</v>
      </c>
    </row>
    <row r="597" spans="7:15" ht="12.75">
      <c r="G597" s="34">
        <f t="shared" si="78"/>
        <v>0</v>
      </c>
      <c r="H597" s="34">
        <f t="shared" si="79"/>
        <v>0</v>
      </c>
      <c r="I597" s="34">
        <f t="shared" si="80"/>
        <v>0</v>
      </c>
      <c r="J597" s="54"/>
      <c r="K597" s="84"/>
      <c r="L597" s="84"/>
      <c r="M597" s="71"/>
      <c r="O597" s="8">
        <f t="shared" si="81"/>
        <v>0</v>
      </c>
    </row>
    <row r="598" spans="7:15" ht="12.75">
      <c r="G598" s="34">
        <f t="shared" si="78"/>
        <v>0</v>
      </c>
      <c r="H598" s="34">
        <f t="shared" si="79"/>
        <v>0</v>
      </c>
      <c r="I598" s="34">
        <f t="shared" si="80"/>
        <v>0</v>
      </c>
      <c r="J598" s="54"/>
      <c r="K598" s="84"/>
      <c r="L598" s="84"/>
      <c r="M598" s="71"/>
      <c r="O598" s="8">
        <f t="shared" si="81"/>
        <v>0</v>
      </c>
    </row>
    <row r="599" spans="7:15" ht="12.75">
      <c r="G599" s="34">
        <f t="shared" si="78"/>
        <v>0</v>
      </c>
      <c r="H599" s="34">
        <f t="shared" si="79"/>
        <v>0</v>
      </c>
      <c r="I599" s="34">
        <f t="shared" si="80"/>
        <v>0</v>
      </c>
      <c r="J599" s="54"/>
      <c r="K599" s="84"/>
      <c r="L599" s="84"/>
      <c r="M599" s="71"/>
      <c r="O599" s="8">
        <f t="shared" si="81"/>
        <v>0</v>
      </c>
    </row>
    <row r="600" spans="7:15" ht="12.75">
      <c r="G600" s="34">
        <f t="shared" si="78"/>
        <v>0</v>
      </c>
      <c r="H600" s="34">
        <f t="shared" si="79"/>
        <v>0</v>
      </c>
      <c r="I600" s="34">
        <f t="shared" si="80"/>
        <v>0</v>
      </c>
      <c r="J600" s="54"/>
      <c r="K600" s="84"/>
      <c r="L600" s="84"/>
      <c r="M600" s="71"/>
      <c r="O600" s="8">
        <f t="shared" si="81"/>
        <v>0</v>
      </c>
    </row>
    <row r="601" spans="7:15" ht="12.75">
      <c r="G601" s="34">
        <f t="shared" si="78"/>
        <v>0</v>
      </c>
      <c r="H601" s="34">
        <f t="shared" si="79"/>
        <v>0</v>
      </c>
      <c r="I601" s="34">
        <f t="shared" si="80"/>
        <v>0</v>
      </c>
      <c r="J601" s="54"/>
      <c r="K601" s="84"/>
      <c r="L601" s="84"/>
      <c r="M601" s="71"/>
      <c r="O601" s="8">
        <f t="shared" si="81"/>
        <v>0</v>
      </c>
    </row>
    <row r="602" spans="7:15" ht="12.75">
      <c r="G602" s="34">
        <f t="shared" si="78"/>
        <v>0</v>
      </c>
      <c r="H602" s="34">
        <f t="shared" si="79"/>
        <v>0</v>
      </c>
      <c r="I602" s="34">
        <f t="shared" si="80"/>
        <v>0</v>
      </c>
      <c r="J602" s="54"/>
      <c r="K602" s="84"/>
      <c r="L602" s="84"/>
      <c r="M602" s="71"/>
      <c r="O602" s="8">
        <f t="shared" si="81"/>
        <v>0</v>
      </c>
    </row>
    <row r="603" spans="7:15" ht="12.75">
      <c r="G603" s="34">
        <f t="shared" si="78"/>
        <v>0</v>
      </c>
      <c r="H603" s="34">
        <f t="shared" si="79"/>
        <v>0</v>
      </c>
      <c r="I603" s="34">
        <f t="shared" si="80"/>
        <v>0</v>
      </c>
      <c r="J603" s="54"/>
      <c r="K603" s="84"/>
      <c r="L603" s="84"/>
      <c r="M603" s="71"/>
      <c r="O603" s="8">
        <f t="shared" si="81"/>
        <v>0</v>
      </c>
    </row>
    <row r="604" spans="7:15" ht="12.75">
      <c r="G604" s="34">
        <f t="shared" si="78"/>
        <v>0</v>
      </c>
      <c r="H604" s="34">
        <f t="shared" si="79"/>
        <v>0</v>
      </c>
      <c r="I604" s="34">
        <f t="shared" si="80"/>
        <v>0</v>
      </c>
      <c r="J604" s="54"/>
      <c r="K604" s="84"/>
      <c r="L604" s="84"/>
      <c r="M604" s="71"/>
      <c r="O604" s="8">
        <f t="shared" si="81"/>
        <v>0</v>
      </c>
    </row>
    <row r="605" spans="7:15" ht="12.75">
      <c r="G605" s="34">
        <f t="shared" si="78"/>
        <v>0</v>
      </c>
      <c r="H605" s="34">
        <f t="shared" si="79"/>
        <v>0</v>
      </c>
      <c r="I605" s="34">
        <f t="shared" si="80"/>
        <v>0</v>
      </c>
      <c r="J605" s="54"/>
      <c r="K605" s="84"/>
      <c r="L605" s="84"/>
      <c r="M605" s="71"/>
      <c r="O605" s="8">
        <f t="shared" si="81"/>
        <v>0</v>
      </c>
    </row>
    <row r="606" spans="7:15" ht="12.75">
      <c r="G606" s="34">
        <f t="shared" si="78"/>
        <v>0</v>
      </c>
      <c r="H606" s="34">
        <f t="shared" si="79"/>
        <v>0</v>
      </c>
      <c r="I606" s="34">
        <f t="shared" si="80"/>
        <v>0</v>
      </c>
      <c r="J606" s="54"/>
      <c r="K606" s="84"/>
      <c r="L606" s="84"/>
      <c r="M606" s="71"/>
      <c r="O606" s="8">
        <f t="shared" si="81"/>
        <v>0</v>
      </c>
    </row>
    <row r="607" spans="7:15" ht="12.75">
      <c r="G607" s="34">
        <f t="shared" si="78"/>
        <v>0</v>
      </c>
      <c r="H607" s="34">
        <f t="shared" si="79"/>
        <v>0</v>
      </c>
      <c r="I607" s="34">
        <f t="shared" si="80"/>
        <v>0</v>
      </c>
      <c r="J607" s="54"/>
      <c r="K607" s="84"/>
      <c r="L607" s="84"/>
      <c r="M607" s="71"/>
      <c r="O607" s="8">
        <f t="shared" si="81"/>
        <v>0</v>
      </c>
    </row>
    <row r="608" spans="7:15" ht="12.75">
      <c r="G608" s="34">
        <f t="shared" si="78"/>
        <v>0</v>
      </c>
      <c r="H608" s="34">
        <f t="shared" si="79"/>
        <v>0</v>
      </c>
      <c r="I608" s="34">
        <f t="shared" si="80"/>
        <v>0</v>
      </c>
      <c r="J608" s="54"/>
      <c r="K608" s="84"/>
      <c r="L608" s="84"/>
      <c r="M608" s="71"/>
      <c r="O608" s="8">
        <f t="shared" si="81"/>
        <v>0</v>
      </c>
    </row>
    <row r="609" spans="7:15" ht="12.75">
      <c r="G609" s="34">
        <f t="shared" si="78"/>
        <v>0</v>
      </c>
      <c r="H609" s="34">
        <f t="shared" si="79"/>
        <v>0</v>
      </c>
      <c r="I609" s="34">
        <f t="shared" si="80"/>
        <v>0</v>
      </c>
      <c r="J609" s="54"/>
      <c r="K609" s="84"/>
      <c r="L609" s="84"/>
      <c r="M609" s="71"/>
      <c r="O609" s="8">
        <f t="shared" si="81"/>
        <v>0</v>
      </c>
    </row>
    <row r="610" spans="7:15" ht="12.75">
      <c r="G610" s="34">
        <f t="shared" si="78"/>
        <v>0</v>
      </c>
      <c r="H610" s="34">
        <f t="shared" si="79"/>
        <v>0</v>
      </c>
      <c r="I610" s="34">
        <f t="shared" si="80"/>
        <v>0</v>
      </c>
      <c r="J610" s="54"/>
      <c r="K610" s="84"/>
      <c r="L610" s="84"/>
      <c r="M610" s="71"/>
      <c r="O610" s="8">
        <f t="shared" si="81"/>
        <v>0</v>
      </c>
    </row>
    <row r="611" spans="7:15" ht="12.75">
      <c r="G611" s="34">
        <f t="shared" si="78"/>
        <v>0</v>
      </c>
      <c r="H611" s="34">
        <f t="shared" si="79"/>
        <v>0</v>
      </c>
      <c r="I611" s="34">
        <f t="shared" si="80"/>
        <v>0</v>
      </c>
      <c r="J611" s="54"/>
      <c r="K611" s="84"/>
      <c r="L611" s="84"/>
      <c r="M611" s="71"/>
      <c r="O611" s="8">
        <f t="shared" si="81"/>
        <v>0</v>
      </c>
    </row>
    <row r="612" spans="7:15" ht="12.75">
      <c r="G612" s="34">
        <f t="shared" si="78"/>
        <v>0</v>
      </c>
      <c r="H612" s="34">
        <f t="shared" si="79"/>
        <v>0</v>
      </c>
      <c r="I612" s="34">
        <f t="shared" si="80"/>
        <v>0</v>
      </c>
      <c r="J612" s="54"/>
      <c r="K612" s="84"/>
      <c r="L612" s="84"/>
      <c r="M612" s="71"/>
      <c r="O612" s="8">
        <f t="shared" si="81"/>
        <v>0</v>
      </c>
    </row>
    <row r="613" spans="7:15" ht="12.75">
      <c r="G613" s="34">
        <f t="shared" si="78"/>
        <v>0</v>
      </c>
      <c r="H613" s="34">
        <f t="shared" si="79"/>
        <v>0</v>
      </c>
      <c r="I613" s="34">
        <f t="shared" si="80"/>
        <v>0</v>
      </c>
      <c r="J613" s="54"/>
      <c r="K613" s="84"/>
      <c r="L613" s="84"/>
      <c r="M613" s="71"/>
      <c r="O613" s="8">
        <f t="shared" si="81"/>
        <v>0</v>
      </c>
    </row>
    <row r="614" spans="7:15" ht="12.75">
      <c r="G614" s="34">
        <f t="shared" si="78"/>
        <v>0</v>
      </c>
      <c r="H614" s="34">
        <f t="shared" si="79"/>
        <v>0</v>
      </c>
      <c r="I614" s="34">
        <f t="shared" si="80"/>
        <v>0</v>
      </c>
      <c r="J614" s="54"/>
      <c r="K614" s="84"/>
      <c r="L614" s="84"/>
      <c r="M614" s="71"/>
      <c r="O614" s="8">
        <f t="shared" si="81"/>
        <v>0</v>
      </c>
    </row>
    <row r="615" spans="7:15" ht="12.75">
      <c r="G615" s="34">
        <f t="shared" si="78"/>
        <v>0</v>
      </c>
      <c r="H615" s="34">
        <f t="shared" si="79"/>
        <v>0</v>
      </c>
      <c r="I615" s="34">
        <f t="shared" si="80"/>
        <v>0</v>
      </c>
      <c r="J615" s="54"/>
      <c r="K615" s="84"/>
      <c r="L615" s="84"/>
      <c r="M615" s="71"/>
      <c r="O615" s="8">
        <f t="shared" si="81"/>
        <v>0</v>
      </c>
    </row>
    <row r="616" spans="7:15" ht="12.75">
      <c r="G616" s="34">
        <f t="shared" si="78"/>
        <v>0</v>
      </c>
      <c r="H616" s="34">
        <f t="shared" si="79"/>
        <v>0</v>
      </c>
      <c r="I616" s="34">
        <f t="shared" si="80"/>
        <v>0</v>
      </c>
      <c r="J616" s="54"/>
      <c r="K616" s="84"/>
      <c r="L616" s="84"/>
      <c r="M616" s="71"/>
      <c r="O616" s="8">
        <f t="shared" si="81"/>
        <v>0</v>
      </c>
    </row>
    <row r="617" spans="7:15" ht="12.75">
      <c r="G617" s="34">
        <f t="shared" si="78"/>
        <v>0</v>
      </c>
      <c r="H617" s="34">
        <f t="shared" si="79"/>
        <v>0</v>
      </c>
      <c r="I617" s="34">
        <f t="shared" si="80"/>
        <v>0</v>
      </c>
      <c r="J617" s="54"/>
      <c r="K617" s="84"/>
      <c r="L617" s="84"/>
      <c r="M617" s="71"/>
      <c r="O617" s="8">
        <f t="shared" si="81"/>
        <v>0</v>
      </c>
    </row>
    <row r="618" spans="7:15" ht="12.75">
      <c r="G618" s="34">
        <f t="shared" si="78"/>
        <v>0</v>
      </c>
      <c r="H618" s="34">
        <f t="shared" si="79"/>
        <v>0</v>
      </c>
      <c r="I618" s="34">
        <f t="shared" si="80"/>
        <v>0</v>
      </c>
      <c r="J618" s="54"/>
      <c r="K618" s="84"/>
      <c r="L618" s="84"/>
      <c r="M618" s="71"/>
      <c r="O618" s="8">
        <f t="shared" si="81"/>
        <v>0</v>
      </c>
    </row>
    <row r="619" spans="7:15" ht="12.75">
      <c r="G619" s="34">
        <f t="shared" si="78"/>
        <v>0</v>
      </c>
      <c r="H619" s="34">
        <f t="shared" si="79"/>
        <v>0</v>
      </c>
      <c r="I619" s="34">
        <f t="shared" si="80"/>
        <v>0</v>
      </c>
      <c r="J619" s="54"/>
      <c r="K619" s="84"/>
      <c r="L619" s="84"/>
      <c r="M619" s="71"/>
      <c r="O619" s="8">
        <f t="shared" si="81"/>
        <v>0</v>
      </c>
    </row>
    <row r="620" spans="7:15" ht="12.75">
      <c r="G620" s="34">
        <f t="shared" si="78"/>
        <v>0</v>
      </c>
      <c r="H620" s="34">
        <f t="shared" si="79"/>
        <v>0</v>
      </c>
      <c r="I620" s="34">
        <f t="shared" si="80"/>
        <v>0</v>
      </c>
      <c r="J620" s="54"/>
      <c r="K620" s="84"/>
      <c r="L620" s="84"/>
      <c r="M620" s="71"/>
      <c r="O620" s="8">
        <f t="shared" si="81"/>
        <v>0</v>
      </c>
    </row>
    <row r="621" spans="7:15" ht="12.75">
      <c r="G621" s="34">
        <f t="shared" si="78"/>
        <v>0</v>
      </c>
      <c r="H621" s="34">
        <f t="shared" si="79"/>
        <v>0</v>
      </c>
      <c r="I621" s="34">
        <f t="shared" si="80"/>
        <v>0</v>
      </c>
      <c r="J621" s="54"/>
      <c r="K621" s="84"/>
      <c r="L621" s="84"/>
      <c r="M621" s="71"/>
      <c r="O621" s="8">
        <f t="shared" si="81"/>
        <v>0</v>
      </c>
    </row>
    <row r="622" spans="7:15" ht="12.75">
      <c r="G622" s="34">
        <f t="shared" si="78"/>
        <v>0</v>
      </c>
      <c r="H622" s="34">
        <f t="shared" si="79"/>
        <v>0</v>
      </c>
      <c r="I622" s="34">
        <f t="shared" si="80"/>
        <v>0</v>
      </c>
      <c r="J622" s="54"/>
      <c r="K622" s="84"/>
      <c r="L622" s="84"/>
      <c r="M622" s="71"/>
      <c r="O622" s="8">
        <f t="shared" si="81"/>
        <v>0</v>
      </c>
    </row>
    <row r="623" spans="7:15" ht="12.75">
      <c r="G623" s="34">
        <f t="shared" si="78"/>
        <v>0</v>
      </c>
      <c r="H623" s="34">
        <f t="shared" si="79"/>
        <v>0</v>
      </c>
      <c r="I623" s="34">
        <f t="shared" si="80"/>
        <v>0</v>
      </c>
      <c r="J623" s="54"/>
      <c r="K623" s="84"/>
      <c r="L623" s="84"/>
      <c r="M623" s="71"/>
      <c r="O623" s="8">
        <f t="shared" si="81"/>
        <v>0</v>
      </c>
    </row>
    <row r="624" spans="7:15" ht="12.75">
      <c r="G624" s="34">
        <f t="shared" si="78"/>
        <v>0</v>
      </c>
      <c r="H624" s="34">
        <f t="shared" si="79"/>
        <v>0</v>
      </c>
      <c r="I624" s="34">
        <f t="shared" si="80"/>
        <v>0</v>
      </c>
      <c r="J624" s="54"/>
      <c r="K624" s="84"/>
      <c r="L624" s="84"/>
      <c r="M624" s="71"/>
      <c r="O624" s="8">
        <f t="shared" si="81"/>
        <v>0</v>
      </c>
    </row>
    <row r="625" spans="7:15" ht="12.75">
      <c r="G625" s="34">
        <f t="shared" si="78"/>
        <v>0</v>
      </c>
      <c r="H625" s="34">
        <f t="shared" si="79"/>
        <v>0</v>
      </c>
      <c r="I625" s="34">
        <f t="shared" si="80"/>
        <v>0</v>
      </c>
      <c r="J625" s="54"/>
      <c r="K625" s="84"/>
      <c r="L625" s="84"/>
      <c r="M625" s="71"/>
      <c r="O625" s="8">
        <f t="shared" si="81"/>
        <v>0</v>
      </c>
    </row>
    <row r="626" spans="7:15" ht="12.75">
      <c r="G626" s="34">
        <f t="shared" si="78"/>
        <v>0</v>
      </c>
      <c r="H626" s="34">
        <f t="shared" si="79"/>
        <v>0</v>
      </c>
      <c r="I626" s="34">
        <f t="shared" si="80"/>
        <v>0</v>
      </c>
      <c r="J626" s="54"/>
      <c r="K626" s="84"/>
      <c r="L626" s="84"/>
      <c r="M626" s="71"/>
      <c r="O626" s="8">
        <f t="shared" si="81"/>
        <v>0</v>
      </c>
    </row>
    <row r="627" spans="7:15" ht="12.75">
      <c r="G627" s="34">
        <f t="shared" si="78"/>
        <v>0</v>
      </c>
      <c r="H627" s="34">
        <f t="shared" si="79"/>
        <v>0</v>
      </c>
      <c r="I627" s="34">
        <f t="shared" si="80"/>
        <v>0</v>
      </c>
      <c r="J627" s="54"/>
      <c r="K627" s="84"/>
      <c r="L627" s="84"/>
      <c r="M627" s="71"/>
      <c r="O627" s="8">
        <f t="shared" si="81"/>
        <v>0</v>
      </c>
    </row>
    <row r="628" spans="7:15" ht="12.75">
      <c r="G628" s="34">
        <f t="shared" si="78"/>
        <v>0</v>
      </c>
      <c r="H628" s="34">
        <f t="shared" si="79"/>
        <v>0</v>
      </c>
      <c r="I628" s="34">
        <f t="shared" si="80"/>
        <v>0</v>
      </c>
      <c r="J628" s="54"/>
      <c r="K628" s="84"/>
      <c r="L628" s="84"/>
      <c r="M628" s="71"/>
      <c r="O628" s="8">
        <f t="shared" si="81"/>
        <v>0</v>
      </c>
    </row>
    <row r="629" spans="7:15" ht="12.75">
      <c r="G629" s="34">
        <f t="shared" si="78"/>
        <v>0</v>
      </c>
      <c r="H629" s="34">
        <f t="shared" si="79"/>
        <v>0</v>
      </c>
      <c r="I629" s="34">
        <f t="shared" si="80"/>
        <v>0</v>
      </c>
      <c r="J629" s="54"/>
      <c r="K629" s="84"/>
      <c r="L629" s="84"/>
      <c r="M629" s="71"/>
      <c r="O629" s="8">
        <f t="shared" si="81"/>
        <v>0</v>
      </c>
    </row>
    <row r="630" spans="7:15" ht="12.75">
      <c r="G630" s="34">
        <f t="shared" si="78"/>
        <v>0</v>
      </c>
      <c r="H630" s="34">
        <f t="shared" si="79"/>
        <v>0</v>
      </c>
      <c r="I630" s="34">
        <f t="shared" si="80"/>
        <v>0</v>
      </c>
      <c r="J630" s="54"/>
      <c r="K630" s="84"/>
      <c r="L630" s="84"/>
      <c r="M630" s="71"/>
      <c r="O630" s="8">
        <f t="shared" si="81"/>
        <v>0</v>
      </c>
    </row>
    <row r="631" spans="7:15" ht="12.75">
      <c r="G631" s="34">
        <f t="shared" si="78"/>
        <v>0</v>
      </c>
      <c r="H631" s="34">
        <f t="shared" si="79"/>
        <v>0</v>
      </c>
      <c r="I631" s="34">
        <f t="shared" si="80"/>
        <v>0</v>
      </c>
      <c r="J631" s="54"/>
      <c r="K631" s="84"/>
      <c r="L631" s="84"/>
      <c r="M631" s="71"/>
      <c r="O631" s="8">
        <f t="shared" si="81"/>
        <v>0</v>
      </c>
    </row>
    <row r="632" spans="7:15" ht="12.75">
      <c r="G632" s="34">
        <f t="shared" si="78"/>
        <v>0</v>
      </c>
      <c r="H632" s="34">
        <f t="shared" si="79"/>
        <v>0</v>
      </c>
      <c r="I632" s="34">
        <f t="shared" si="80"/>
        <v>0</v>
      </c>
      <c r="J632" s="54"/>
      <c r="K632" s="84"/>
      <c r="L632" s="84"/>
      <c r="M632" s="71"/>
      <c r="O632" s="8">
        <f t="shared" si="81"/>
        <v>0</v>
      </c>
    </row>
    <row r="633" spans="7:15" ht="12.75">
      <c r="G633" s="34">
        <f t="shared" si="78"/>
        <v>0</v>
      </c>
      <c r="H633" s="34">
        <f t="shared" si="79"/>
        <v>0</v>
      </c>
      <c r="I633" s="34">
        <f t="shared" si="80"/>
        <v>0</v>
      </c>
      <c r="J633" s="54"/>
      <c r="K633" s="84"/>
      <c r="L633" s="84"/>
      <c r="M633" s="71"/>
      <c r="O633" s="8">
        <f t="shared" si="81"/>
        <v>0</v>
      </c>
    </row>
    <row r="634" spans="7:15" ht="12.75">
      <c r="G634" s="34">
        <f t="shared" si="78"/>
        <v>0</v>
      </c>
      <c r="H634" s="34">
        <f t="shared" si="79"/>
        <v>0</v>
      </c>
      <c r="I634" s="34">
        <f t="shared" si="80"/>
        <v>0</v>
      </c>
      <c r="J634" s="54"/>
      <c r="K634" s="84"/>
      <c r="L634" s="84"/>
      <c r="M634" s="71"/>
      <c r="O634" s="8">
        <f t="shared" si="81"/>
        <v>0</v>
      </c>
    </row>
    <row r="635" spans="7:15" ht="12.75">
      <c r="G635" s="34">
        <f t="shared" si="78"/>
        <v>0</v>
      </c>
      <c r="H635" s="34">
        <f t="shared" si="79"/>
        <v>0</v>
      </c>
      <c r="I635" s="34">
        <f t="shared" si="80"/>
        <v>0</v>
      </c>
      <c r="J635" s="54"/>
      <c r="K635" s="84"/>
      <c r="L635" s="84"/>
      <c r="M635" s="71"/>
      <c r="O635" s="8">
        <f t="shared" si="81"/>
        <v>0</v>
      </c>
    </row>
    <row r="636" spans="7:15" ht="12.75">
      <c r="G636" s="34">
        <f t="shared" si="78"/>
        <v>0</v>
      </c>
      <c r="H636" s="34">
        <f t="shared" si="79"/>
        <v>0</v>
      </c>
      <c r="I636" s="34">
        <f t="shared" si="80"/>
        <v>0</v>
      </c>
      <c r="J636" s="54"/>
      <c r="K636" s="84"/>
      <c r="L636" s="84"/>
      <c r="M636" s="71"/>
      <c r="O636" s="8">
        <f t="shared" si="81"/>
        <v>0</v>
      </c>
    </row>
    <row r="637" spans="7:15" ht="12.75">
      <c r="G637" s="34">
        <f t="shared" si="78"/>
        <v>0</v>
      </c>
      <c r="H637" s="34">
        <f t="shared" si="79"/>
        <v>0</v>
      </c>
      <c r="I637" s="34">
        <f t="shared" si="80"/>
        <v>0</v>
      </c>
      <c r="J637" s="54"/>
      <c r="K637" s="84"/>
      <c r="L637" s="84"/>
      <c r="M637" s="71"/>
      <c r="O637" s="8">
        <f t="shared" si="81"/>
        <v>0</v>
      </c>
    </row>
    <row r="638" spans="7:15" ht="12.75">
      <c r="G638" s="34">
        <f t="shared" si="78"/>
        <v>0</v>
      </c>
      <c r="H638" s="34">
        <f t="shared" si="79"/>
        <v>0</v>
      </c>
      <c r="I638" s="34">
        <f t="shared" si="80"/>
        <v>0</v>
      </c>
      <c r="J638" s="54"/>
      <c r="K638" s="84"/>
      <c r="L638" s="84"/>
      <c r="M638" s="71"/>
      <c r="O638" s="8">
        <f t="shared" si="81"/>
        <v>0</v>
      </c>
    </row>
    <row r="639" spans="7:15" ht="12.75">
      <c r="G639" s="34">
        <f t="shared" si="78"/>
        <v>0</v>
      </c>
      <c r="H639" s="34">
        <f t="shared" si="79"/>
        <v>0</v>
      </c>
      <c r="I639" s="34">
        <f t="shared" si="80"/>
        <v>0</v>
      </c>
      <c r="J639" s="54"/>
      <c r="K639" s="84"/>
      <c r="L639" s="84"/>
      <c r="M639" s="71"/>
      <c r="O639" s="8">
        <f t="shared" si="81"/>
        <v>0</v>
      </c>
    </row>
    <row r="640" spans="7:15" ht="12.75">
      <c r="G640" s="34">
        <f t="shared" si="78"/>
        <v>0</v>
      </c>
      <c r="H640" s="34">
        <f t="shared" si="79"/>
        <v>0</v>
      </c>
      <c r="I640" s="34">
        <f t="shared" si="80"/>
        <v>0</v>
      </c>
      <c r="J640" s="54"/>
      <c r="K640" s="84"/>
      <c r="L640" s="84"/>
      <c r="M640" s="71"/>
      <c r="O640" s="8">
        <f t="shared" si="81"/>
        <v>0</v>
      </c>
    </row>
    <row r="641" spans="7:15" ht="12.75">
      <c r="G641" s="34">
        <f t="shared" si="78"/>
        <v>0</v>
      </c>
      <c r="H641" s="34">
        <f t="shared" si="79"/>
        <v>0</v>
      </c>
      <c r="I641" s="34">
        <f t="shared" si="80"/>
        <v>0</v>
      </c>
      <c r="J641" s="54"/>
      <c r="K641" s="84"/>
      <c r="L641" s="84"/>
      <c r="M641" s="71"/>
      <c r="O641" s="8">
        <f t="shared" si="81"/>
        <v>0</v>
      </c>
    </row>
    <row r="642" spans="7:15" ht="12.75">
      <c r="G642" s="34">
        <f t="shared" si="78"/>
        <v>0</v>
      </c>
      <c r="H642" s="34">
        <f t="shared" si="79"/>
        <v>0</v>
      </c>
      <c r="I642" s="34">
        <f t="shared" si="80"/>
        <v>0</v>
      </c>
      <c r="J642" s="54"/>
      <c r="K642" s="84"/>
      <c r="L642" s="84"/>
      <c r="M642" s="71"/>
      <c r="O642" s="8">
        <f t="shared" si="81"/>
        <v>0</v>
      </c>
    </row>
    <row r="643" spans="7:15" ht="12.75">
      <c r="G643" s="34">
        <f t="shared" si="78"/>
        <v>0</v>
      </c>
      <c r="H643" s="34">
        <f t="shared" si="79"/>
        <v>0</v>
      </c>
      <c r="I643" s="34">
        <f t="shared" si="80"/>
        <v>0</v>
      </c>
      <c r="J643" s="54"/>
      <c r="K643" s="84"/>
      <c r="L643" s="84"/>
      <c r="M643" s="71"/>
      <c r="O643" s="8">
        <f t="shared" si="81"/>
        <v>0</v>
      </c>
    </row>
    <row r="644" spans="7:15" ht="12.75">
      <c r="G644" s="34">
        <f t="shared" si="78"/>
        <v>0</v>
      </c>
      <c r="H644" s="34">
        <f t="shared" si="79"/>
        <v>0</v>
      </c>
      <c r="I644" s="34">
        <f t="shared" si="80"/>
        <v>0</v>
      </c>
      <c r="J644" s="54"/>
      <c r="K644" s="84"/>
      <c r="L644" s="84"/>
      <c r="M644" s="71"/>
      <c r="O644" s="8">
        <f t="shared" si="81"/>
        <v>0</v>
      </c>
    </row>
    <row r="645" spans="7:15" ht="12.75">
      <c r="G645" s="34">
        <f t="shared" si="78"/>
        <v>0</v>
      </c>
      <c r="H645" s="34">
        <f t="shared" si="79"/>
        <v>0</v>
      </c>
      <c r="I645" s="34">
        <f t="shared" si="80"/>
        <v>0</v>
      </c>
      <c r="J645" s="54"/>
      <c r="K645" s="84"/>
      <c r="L645" s="84"/>
      <c r="M645" s="71"/>
      <c r="O645" s="8">
        <f t="shared" si="81"/>
        <v>0</v>
      </c>
    </row>
    <row r="646" spans="7:15" ht="12.75">
      <c r="G646" s="34">
        <f t="shared" si="78"/>
        <v>0</v>
      </c>
      <c r="H646" s="34">
        <f t="shared" si="79"/>
        <v>0</v>
      </c>
      <c r="I646" s="34">
        <f t="shared" si="80"/>
        <v>0</v>
      </c>
      <c r="J646" s="54"/>
      <c r="K646" s="84"/>
      <c r="L646" s="84"/>
      <c r="M646" s="71"/>
      <c r="O646" s="8">
        <f t="shared" si="81"/>
        <v>0</v>
      </c>
    </row>
    <row r="647" spans="7:15" ht="12.75">
      <c r="G647" s="34">
        <f t="shared" si="78"/>
        <v>0</v>
      </c>
      <c r="H647" s="34">
        <f t="shared" si="79"/>
        <v>0</v>
      </c>
      <c r="I647" s="34">
        <f t="shared" si="80"/>
        <v>0</v>
      </c>
      <c r="J647" s="54"/>
      <c r="K647" s="84"/>
      <c r="L647" s="84"/>
      <c r="M647" s="71"/>
      <c r="O647" s="8">
        <f t="shared" si="81"/>
        <v>0</v>
      </c>
    </row>
    <row r="648" spans="7:15" ht="12.75">
      <c r="G648" s="34">
        <f t="shared" si="78"/>
        <v>0</v>
      </c>
      <c r="H648" s="34">
        <f t="shared" si="79"/>
        <v>0</v>
      </c>
      <c r="I648" s="34">
        <f t="shared" si="80"/>
        <v>0</v>
      </c>
      <c r="J648" s="54"/>
      <c r="K648" s="84"/>
      <c r="L648" s="84"/>
      <c r="M648" s="71"/>
      <c r="O648" s="8">
        <f t="shared" si="81"/>
        <v>0</v>
      </c>
    </row>
    <row r="649" spans="7:15" ht="12.75">
      <c r="G649" s="34">
        <f aca="true" t="shared" si="82" ref="G649:G712">INT(B649/S$17)*S$16+MOD(B649,S$19)*S$18</f>
        <v>0</v>
      </c>
      <c r="H649" s="34">
        <f aca="true" t="shared" si="83" ref="H649:H712">INT(C649/T$17)*T$16+MOD(C649,T$19)*T$18</f>
        <v>0</v>
      </c>
      <c r="I649" s="34">
        <f aca="true" t="shared" si="84" ref="I649:I712">INT(D649/U$17)*U$16+MOD(D649,U$19)*U$18</f>
        <v>0</v>
      </c>
      <c r="J649" s="54"/>
      <c r="K649" s="84"/>
      <c r="L649" s="84"/>
      <c r="M649" s="71"/>
      <c r="O649" s="8">
        <f aca="true" t="shared" si="85" ref="O649:O712">(E649-$E$8)*$R$2</f>
        <v>0</v>
      </c>
    </row>
    <row r="650" spans="7:15" ht="12.75">
      <c r="G650" s="34">
        <f t="shared" si="82"/>
        <v>0</v>
      </c>
      <c r="H650" s="34">
        <f t="shared" si="83"/>
        <v>0</v>
      </c>
      <c r="I650" s="34">
        <f t="shared" si="84"/>
        <v>0</v>
      </c>
      <c r="J650" s="54"/>
      <c r="K650" s="84"/>
      <c r="L650" s="84"/>
      <c r="M650" s="71"/>
      <c r="O650" s="8">
        <f t="shared" si="85"/>
        <v>0</v>
      </c>
    </row>
    <row r="651" spans="7:15" ht="12.75">
      <c r="G651" s="34">
        <f t="shared" si="82"/>
        <v>0</v>
      </c>
      <c r="H651" s="34">
        <f t="shared" si="83"/>
        <v>0</v>
      </c>
      <c r="I651" s="34">
        <f t="shared" si="84"/>
        <v>0</v>
      </c>
      <c r="J651" s="54"/>
      <c r="K651" s="84"/>
      <c r="L651" s="84"/>
      <c r="M651" s="71"/>
      <c r="O651" s="8">
        <f t="shared" si="85"/>
        <v>0</v>
      </c>
    </row>
    <row r="652" spans="7:15" ht="12.75">
      <c r="G652" s="34">
        <f t="shared" si="82"/>
        <v>0</v>
      </c>
      <c r="H652" s="34">
        <f t="shared" si="83"/>
        <v>0</v>
      </c>
      <c r="I652" s="34">
        <f t="shared" si="84"/>
        <v>0</v>
      </c>
      <c r="J652" s="54"/>
      <c r="K652" s="84"/>
      <c r="L652" s="84"/>
      <c r="M652" s="71"/>
      <c r="O652" s="8">
        <f t="shared" si="85"/>
        <v>0</v>
      </c>
    </row>
    <row r="653" spans="7:15" ht="12.75">
      <c r="G653" s="34">
        <f t="shared" si="82"/>
        <v>0</v>
      </c>
      <c r="H653" s="34">
        <f t="shared" si="83"/>
        <v>0</v>
      </c>
      <c r="I653" s="34">
        <f t="shared" si="84"/>
        <v>0</v>
      </c>
      <c r="J653" s="54"/>
      <c r="K653" s="84"/>
      <c r="L653" s="84"/>
      <c r="M653" s="71"/>
      <c r="O653" s="8">
        <f t="shared" si="85"/>
        <v>0</v>
      </c>
    </row>
    <row r="654" spans="7:15" ht="12.75">
      <c r="G654" s="34">
        <f t="shared" si="82"/>
        <v>0</v>
      </c>
      <c r="H654" s="34">
        <f t="shared" si="83"/>
        <v>0</v>
      </c>
      <c r="I654" s="34">
        <f t="shared" si="84"/>
        <v>0</v>
      </c>
      <c r="J654" s="54"/>
      <c r="K654" s="84"/>
      <c r="L654" s="84"/>
      <c r="M654" s="71"/>
      <c r="O654" s="8">
        <f t="shared" si="85"/>
        <v>0</v>
      </c>
    </row>
    <row r="655" spans="7:15" ht="12.75">
      <c r="G655" s="34">
        <f t="shared" si="82"/>
        <v>0</v>
      </c>
      <c r="H655" s="34">
        <f t="shared" si="83"/>
        <v>0</v>
      </c>
      <c r="I655" s="34">
        <f t="shared" si="84"/>
        <v>0</v>
      </c>
      <c r="J655" s="54"/>
      <c r="K655" s="84"/>
      <c r="L655" s="84"/>
      <c r="M655" s="71"/>
      <c r="O655" s="8">
        <f t="shared" si="85"/>
        <v>0</v>
      </c>
    </row>
    <row r="656" spans="7:15" ht="12.75">
      <c r="G656" s="34">
        <f t="shared" si="82"/>
        <v>0</v>
      </c>
      <c r="H656" s="34">
        <f t="shared" si="83"/>
        <v>0</v>
      </c>
      <c r="I656" s="34">
        <f t="shared" si="84"/>
        <v>0</v>
      </c>
      <c r="J656" s="54"/>
      <c r="K656" s="84"/>
      <c r="L656" s="84"/>
      <c r="M656" s="71"/>
      <c r="O656" s="8">
        <f t="shared" si="85"/>
        <v>0</v>
      </c>
    </row>
    <row r="657" spans="7:15" ht="12.75">
      <c r="G657" s="34">
        <f t="shared" si="82"/>
        <v>0</v>
      </c>
      <c r="H657" s="34">
        <f t="shared" si="83"/>
        <v>0</v>
      </c>
      <c r="I657" s="34">
        <f t="shared" si="84"/>
        <v>0</v>
      </c>
      <c r="J657" s="54"/>
      <c r="K657" s="84"/>
      <c r="L657" s="84"/>
      <c r="M657" s="71"/>
      <c r="O657" s="8">
        <f t="shared" si="85"/>
        <v>0</v>
      </c>
    </row>
    <row r="658" spans="7:15" ht="12.75">
      <c r="G658" s="34">
        <f t="shared" si="82"/>
        <v>0</v>
      </c>
      <c r="H658" s="34">
        <f t="shared" si="83"/>
        <v>0</v>
      </c>
      <c r="I658" s="34">
        <f t="shared" si="84"/>
        <v>0</v>
      </c>
      <c r="J658" s="54"/>
      <c r="K658" s="84"/>
      <c r="L658" s="84"/>
      <c r="M658" s="71"/>
      <c r="O658" s="8">
        <f t="shared" si="85"/>
        <v>0</v>
      </c>
    </row>
    <row r="659" spans="7:15" ht="12.75">
      <c r="G659" s="34">
        <f t="shared" si="82"/>
        <v>0</v>
      </c>
      <c r="H659" s="34">
        <f t="shared" si="83"/>
        <v>0</v>
      </c>
      <c r="I659" s="34">
        <f t="shared" si="84"/>
        <v>0</v>
      </c>
      <c r="J659" s="54"/>
      <c r="K659" s="84"/>
      <c r="L659" s="84"/>
      <c r="M659" s="71"/>
      <c r="O659" s="8">
        <f t="shared" si="85"/>
        <v>0</v>
      </c>
    </row>
    <row r="660" spans="7:15" ht="12.75">
      <c r="G660" s="34">
        <f t="shared" si="82"/>
        <v>0</v>
      </c>
      <c r="H660" s="34">
        <f t="shared" si="83"/>
        <v>0</v>
      </c>
      <c r="I660" s="34">
        <f t="shared" si="84"/>
        <v>0</v>
      </c>
      <c r="J660" s="54"/>
      <c r="K660" s="84"/>
      <c r="L660" s="84"/>
      <c r="M660" s="71"/>
      <c r="O660" s="8">
        <f t="shared" si="85"/>
        <v>0</v>
      </c>
    </row>
    <row r="661" spans="7:15" ht="12.75">
      <c r="G661" s="34">
        <f t="shared" si="82"/>
        <v>0</v>
      </c>
      <c r="H661" s="34">
        <f t="shared" si="83"/>
        <v>0</v>
      </c>
      <c r="I661" s="34">
        <f t="shared" si="84"/>
        <v>0</v>
      </c>
      <c r="J661" s="54"/>
      <c r="K661" s="84"/>
      <c r="L661" s="84"/>
      <c r="M661" s="71"/>
      <c r="O661" s="8">
        <f t="shared" si="85"/>
        <v>0</v>
      </c>
    </row>
    <row r="662" spans="7:15" ht="12.75">
      <c r="G662" s="34">
        <f t="shared" si="82"/>
        <v>0</v>
      </c>
      <c r="H662" s="34">
        <f t="shared" si="83"/>
        <v>0</v>
      </c>
      <c r="I662" s="34">
        <f t="shared" si="84"/>
        <v>0</v>
      </c>
      <c r="J662" s="54"/>
      <c r="K662" s="84"/>
      <c r="L662" s="84"/>
      <c r="M662" s="71"/>
      <c r="O662" s="8">
        <f t="shared" si="85"/>
        <v>0</v>
      </c>
    </row>
    <row r="663" spans="7:15" ht="12.75">
      <c r="G663" s="34">
        <f t="shared" si="82"/>
        <v>0</v>
      </c>
      <c r="H663" s="34">
        <f t="shared" si="83"/>
        <v>0</v>
      </c>
      <c r="I663" s="34">
        <f t="shared" si="84"/>
        <v>0</v>
      </c>
      <c r="J663" s="54"/>
      <c r="K663" s="84"/>
      <c r="L663" s="84"/>
      <c r="M663" s="71"/>
      <c r="O663" s="8">
        <f t="shared" si="85"/>
        <v>0</v>
      </c>
    </row>
    <row r="664" spans="7:15" ht="12.75">
      <c r="G664" s="34">
        <f t="shared" si="82"/>
        <v>0</v>
      </c>
      <c r="H664" s="34">
        <f t="shared" si="83"/>
        <v>0</v>
      </c>
      <c r="I664" s="34">
        <f t="shared" si="84"/>
        <v>0</v>
      </c>
      <c r="J664" s="54"/>
      <c r="K664" s="84"/>
      <c r="L664" s="84"/>
      <c r="M664" s="71"/>
      <c r="O664" s="8">
        <f t="shared" si="85"/>
        <v>0</v>
      </c>
    </row>
    <row r="665" spans="7:15" ht="12.75">
      <c r="G665" s="34">
        <f t="shared" si="82"/>
        <v>0</v>
      </c>
      <c r="H665" s="34">
        <f t="shared" si="83"/>
        <v>0</v>
      </c>
      <c r="I665" s="34">
        <f t="shared" si="84"/>
        <v>0</v>
      </c>
      <c r="J665" s="54"/>
      <c r="K665" s="84"/>
      <c r="L665" s="84"/>
      <c r="M665" s="71"/>
      <c r="O665" s="8">
        <f t="shared" si="85"/>
        <v>0</v>
      </c>
    </row>
    <row r="666" spans="7:15" ht="12.75">
      <c r="G666" s="34">
        <f t="shared" si="82"/>
        <v>0</v>
      </c>
      <c r="H666" s="34">
        <f t="shared" si="83"/>
        <v>0</v>
      </c>
      <c r="I666" s="34">
        <f t="shared" si="84"/>
        <v>0</v>
      </c>
      <c r="J666" s="54"/>
      <c r="K666" s="84"/>
      <c r="L666" s="84"/>
      <c r="M666" s="71"/>
      <c r="O666" s="8">
        <f t="shared" si="85"/>
        <v>0</v>
      </c>
    </row>
    <row r="667" spans="7:15" ht="12.75">
      <c r="G667" s="34">
        <f t="shared" si="82"/>
        <v>0</v>
      </c>
      <c r="H667" s="34">
        <f t="shared" si="83"/>
        <v>0</v>
      </c>
      <c r="I667" s="34">
        <f t="shared" si="84"/>
        <v>0</v>
      </c>
      <c r="J667" s="54"/>
      <c r="K667" s="84"/>
      <c r="L667" s="84"/>
      <c r="M667" s="71"/>
      <c r="O667" s="8">
        <f t="shared" si="85"/>
        <v>0</v>
      </c>
    </row>
    <row r="668" spans="7:15" ht="12.75">
      <c r="G668" s="34">
        <f t="shared" si="82"/>
        <v>0</v>
      </c>
      <c r="H668" s="34">
        <f t="shared" si="83"/>
        <v>0</v>
      </c>
      <c r="I668" s="34">
        <f t="shared" si="84"/>
        <v>0</v>
      </c>
      <c r="J668" s="54"/>
      <c r="K668" s="84"/>
      <c r="L668" s="84"/>
      <c r="M668" s="71"/>
      <c r="O668" s="8">
        <f t="shared" si="85"/>
        <v>0</v>
      </c>
    </row>
    <row r="669" spans="7:15" ht="12.75">
      <c r="G669" s="34">
        <f t="shared" si="82"/>
        <v>0</v>
      </c>
      <c r="H669" s="34">
        <f t="shared" si="83"/>
        <v>0</v>
      </c>
      <c r="I669" s="34">
        <f t="shared" si="84"/>
        <v>0</v>
      </c>
      <c r="J669" s="54"/>
      <c r="K669" s="84"/>
      <c r="L669" s="84"/>
      <c r="M669" s="71"/>
      <c r="O669" s="8">
        <f t="shared" si="85"/>
        <v>0</v>
      </c>
    </row>
    <row r="670" spans="7:15" ht="12.75">
      <c r="G670" s="34">
        <f t="shared" si="82"/>
        <v>0</v>
      </c>
      <c r="H670" s="34">
        <f t="shared" si="83"/>
        <v>0</v>
      </c>
      <c r="I670" s="34">
        <f t="shared" si="84"/>
        <v>0</v>
      </c>
      <c r="J670" s="54"/>
      <c r="K670" s="84"/>
      <c r="L670" s="84"/>
      <c r="M670" s="71"/>
      <c r="O670" s="8">
        <f t="shared" si="85"/>
        <v>0</v>
      </c>
    </row>
    <row r="671" spans="7:15" ht="12.75">
      <c r="G671" s="34">
        <f t="shared" si="82"/>
        <v>0</v>
      </c>
      <c r="H671" s="34">
        <f t="shared" si="83"/>
        <v>0</v>
      </c>
      <c r="I671" s="34">
        <f t="shared" si="84"/>
        <v>0</v>
      </c>
      <c r="J671" s="54"/>
      <c r="K671" s="84"/>
      <c r="L671" s="84"/>
      <c r="M671" s="71"/>
      <c r="O671" s="8">
        <f t="shared" si="85"/>
        <v>0</v>
      </c>
    </row>
    <row r="672" spans="7:15" ht="12.75">
      <c r="G672" s="34">
        <f t="shared" si="82"/>
        <v>0</v>
      </c>
      <c r="H672" s="34">
        <f t="shared" si="83"/>
        <v>0</v>
      </c>
      <c r="I672" s="34">
        <f t="shared" si="84"/>
        <v>0</v>
      </c>
      <c r="J672" s="54"/>
      <c r="K672" s="84"/>
      <c r="L672" s="84"/>
      <c r="M672" s="71"/>
      <c r="O672" s="8">
        <f t="shared" si="85"/>
        <v>0</v>
      </c>
    </row>
    <row r="673" spans="7:15" ht="12.75">
      <c r="G673" s="34">
        <f t="shared" si="82"/>
        <v>0</v>
      </c>
      <c r="H673" s="34">
        <f t="shared" si="83"/>
        <v>0</v>
      </c>
      <c r="I673" s="34">
        <f t="shared" si="84"/>
        <v>0</v>
      </c>
      <c r="J673" s="54"/>
      <c r="K673" s="84"/>
      <c r="L673" s="84"/>
      <c r="M673" s="71"/>
      <c r="O673" s="8">
        <f t="shared" si="85"/>
        <v>0</v>
      </c>
    </row>
    <row r="674" spans="7:15" ht="12.75">
      <c r="G674" s="34">
        <f t="shared" si="82"/>
        <v>0</v>
      </c>
      <c r="H674" s="34">
        <f t="shared" si="83"/>
        <v>0</v>
      </c>
      <c r="I674" s="34">
        <f t="shared" si="84"/>
        <v>0</v>
      </c>
      <c r="J674" s="54"/>
      <c r="K674" s="84"/>
      <c r="L674" s="84"/>
      <c r="M674" s="71"/>
      <c r="O674" s="8">
        <f t="shared" si="85"/>
        <v>0</v>
      </c>
    </row>
    <row r="675" spans="7:15" ht="12.75">
      <c r="G675" s="34">
        <f t="shared" si="82"/>
        <v>0</v>
      </c>
      <c r="H675" s="34">
        <f t="shared" si="83"/>
        <v>0</v>
      </c>
      <c r="I675" s="34">
        <f t="shared" si="84"/>
        <v>0</v>
      </c>
      <c r="J675" s="54"/>
      <c r="K675" s="84"/>
      <c r="L675" s="84"/>
      <c r="M675" s="71"/>
      <c r="O675" s="8">
        <f t="shared" si="85"/>
        <v>0</v>
      </c>
    </row>
    <row r="676" spans="7:15" ht="12.75">
      <c r="G676" s="34">
        <f t="shared" si="82"/>
        <v>0</v>
      </c>
      <c r="H676" s="34">
        <f t="shared" si="83"/>
        <v>0</v>
      </c>
      <c r="I676" s="34">
        <f t="shared" si="84"/>
        <v>0</v>
      </c>
      <c r="J676" s="54"/>
      <c r="K676" s="84"/>
      <c r="L676" s="84"/>
      <c r="M676" s="71"/>
      <c r="O676" s="8">
        <f t="shared" si="85"/>
        <v>0</v>
      </c>
    </row>
    <row r="677" spans="7:15" ht="12.75">
      <c r="G677" s="34">
        <f t="shared" si="82"/>
        <v>0</v>
      </c>
      <c r="H677" s="34">
        <f t="shared" si="83"/>
        <v>0</v>
      </c>
      <c r="I677" s="34">
        <f t="shared" si="84"/>
        <v>0</v>
      </c>
      <c r="J677" s="54"/>
      <c r="K677" s="84"/>
      <c r="L677" s="84"/>
      <c r="M677" s="71"/>
      <c r="O677" s="8">
        <f t="shared" si="85"/>
        <v>0</v>
      </c>
    </row>
    <row r="678" spans="7:15" ht="12.75">
      <c r="G678" s="34">
        <f t="shared" si="82"/>
        <v>0</v>
      </c>
      <c r="H678" s="34">
        <f t="shared" si="83"/>
        <v>0</v>
      </c>
      <c r="I678" s="34">
        <f t="shared" si="84"/>
        <v>0</v>
      </c>
      <c r="J678" s="54"/>
      <c r="K678" s="84"/>
      <c r="L678" s="84"/>
      <c r="M678" s="71"/>
      <c r="O678" s="8">
        <f t="shared" si="85"/>
        <v>0</v>
      </c>
    </row>
    <row r="679" spans="7:15" ht="12.75">
      <c r="G679" s="34">
        <f t="shared" si="82"/>
        <v>0</v>
      </c>
      <c r="H679" s="34">
        <f t="shared" si="83"/>
        <v>0</v>
      </c>
      <c r="I679" s="34">
        <f t="shared" si="84"/>
        <v>0</v>
      </c>
      <c r="J679" s="54"/>
      <c r="K679" s="84"/>
      <c r="L679" s="84"/>
      <c r="M679" s="71"/>
      <c r="O679" s="8">
        <f t="shared" si="85"/>
        <v>0</v>
      </c>
    </row>
    <row r="680" spans="7:15" ht="12.75">
      <c r="G680" s="34">
        <f t="shared" si="82"/>
        <v>0</v>
      </c>
      <c r="H680" s="34">
        <f t="shared" si="83"/>
        <v>0</v>
      </c>
      <c r="I680" s="34">
        <f t="shared" si="84"/>
        <v>0</v>
      </c>
      <c r="J680" s="54"/>
      <c r="K680" s="84"/>
      <c r="L680" s="84"/>
      <c r="M680" s="71"/>
      <c r="O680" s="8">
        <f t="shared" si="85"/>
        <v>0</v>
      </c>
    </row>
    <row r="681" spans="7:15" ht="12.75">
      <c r="G681" s="34">
        <f t="shared" si="82"/>
        <v>0</v>
      </c>
      <c r="H681" s="34">
        <f t="shared" si="83"/>
        <v>0</v>
      </c>
      <c r="I681" s="34">
        <f t="shared" si="84"/>
        <v>0</v>
      </c>
      <c r="J681" s="54"/>
      <c r="K681" s="84"/>
      <c r="L681" s="84"/>
      <c r="M681" s="71"/>
      <c r="O681" s="8">
        <f t="shared" si="85"/>
        <v>0</v>
      </c>
    </row>
    <row r="682" spans="7:15" ht="12.75">
      <c r="G682" s="34">
        <f t="shared" si="82"/>
        <v>0</v>
      </c>
      <c r="H682" s="34">
        <f t="shared" si="83"/>
        <v>0</v>
      </c>
      <c r="I682" s="34">
        <f t="shared" si="84"/>
        <v>0</v>
      </c>
      <c r="J682" s="54"/>
      <c r="K682" s="84"/>
      <c r="L682" s="84"/>
      <c r="M682" s="71"/>
      <c r="O682" s="8">
        <f t="shared" si="85"/>
        <v>0</v>
      </c>
    </row>
    <row r="683" spans="7:15" ht="12.75">
      <c r="G683" s="34">
        <f t="shared" si="82"/>
        <v>0</v>
      </c>
      <c r="H683" s="34">
        <f t="shared" si="83"/>
        <v>0</v>
      </c>
      <c r="I683" s="34">
        <f t="shared" si="84"/>
        <v>0</v>
      </c>
      <c r="J683" s="54"/>
      <c r="K683" s="84"/>
      <c r="L683" s="84"/>
      <c r="M683" s="71"/>
      <c r="O683" s="8">
        <f t="shared" si="85"/>
        <v>0</v>
      </c>
    </row>
    <row r="684" spans="7:15" ht="12.75">
      <c r="G684" s="34">
        <f t="shared" si="82"/>
        <v>0</v>
      </c>
      <c r="H684" s="34">
        <f t="shared" si="83"/>
        <v>0</v>
      </c>
      <c r="I684" s="34">
        <f t="shared" si="84"/>
        <v>0</v>
      </c>
      <c r="J684" s="54"/>
      <c r="K684" s="84"/>
      <c r="L684" s="84"/>
      <c r="M684" s="71"/>
      <c r="O684" s="8">
        <f t="shared" si="85"/>
        <v>0</v>
      </c>
    </row>
    <row r="685" spans="7:15" ht="12.75">
      <c r="G685" s="34">
        <f t="shared" si="82"/>
        <v>0</v>
      </c>
      <c r="H685" s="34">
        <f t="shared" si="83"/>
        <v>0</v>
      </c>
      <c r="I685" s="34">
        <f t="shared" si="84"/>
        <v>0</v>
      </c>
      <c r="J685" s="54"/>
      <c r="K685" s="84"/>
      <c r="L685" s="84"/>
      <c r="M685" s="71"/>
      <c r="O685" s="8">
        <f t="shared" si="85"/>
        <v>0</v>
      </c>
    </row>
    <row r="686" spans="7:15" ht="12.75">
      <c r="G686" s="34">
        <f t="shared" si="82"/>
        <v>0</v>
      </c>
      <c r="H686" s="34">
        <f t="shared" si="83"/>
        <v>0</v>
      </c>
      <c r="I686" s="34">
        <f t="shared" si="84"/>
        <v>0</v>
      </c>
      <c r="J686" s="54"/>
      <c r="K686" s="84"/>
      <c r="L686" s="84"/>
      <c r="M686" s="71"/>
      <c r="O686" s="8">
        <f t="shared" si="85"/>
        <v>0</v>
      </c>
    </row>
    <row r="687" spans="7:15" ht="12.75">
      <c r="G687" s="34">
        <f t="shared" si="82"/>
        <v>0</v>
      </c>
      <c r="H687" s="34">
        <f t="shared" si="83"/>
        <v>0</v>
      </c>
      <c r="I687" s="34">
        <f t="shared" si="84"/>
        <v>0</v>
      </c>
      <c r="J687" s="54"/>
      <c r="K687" s="84"/>
      <c r="L687" s="84"/>
      <c r="M687" s="71"/>
      <c r="O687" s="8">
        <f t="shared" si="85"/>
        <v>0</v>
      </c>
    </row>
    <row r="688" spans="7:15" ht="12.75">
      <c r="G688" s="34">
        <f t="shared" si="82"/>
        <v>0</v>
      </c>
      <c r="H688" s="34">
        <f t="shared" si="83"/>
        <v>0</v>
      </c>
      <c r="I688" s="34">
        <f t="shared" si="84"/>
        <v>0</v>
      </c>
      <c r="J688" s="54"/>
      <c r="K688" s="84"/>
      <c r="L688" s="84"/>
      <c r="M688" s="71"/>
      <c r="O688" s="8">
        <f t="shared" si="85"/>
        <v>0</v>
      </c>
    </row>
    <row r="689" spans="7:15" ht="12.75">
      <c r="G689" s="34">
        <f t="shared" si="82"/>
        <v>0</v>
      </c>
      <c r="H689" s="34">
        <f t="shared" si="83"/>
        <v>0</v>
      </c>
      <c r="I689" s="34">
        <f t="shared" si="84"/>
        <v>0</v>
      </c>
      <c r="J689" s="54"/>
      <c r="K689" s="84"/>
      <c r="L689" s="84"/>
      <c r="M689" s="71"/>
      <c r="O689" s="8">
        <f t="shared" si="85"/>
        <v>0</v>
      </c>
    </row>
    <row r="690" spans="7:15" ht="12.75">
      <c r="G690" s="34">
        <f t="shared" si="82"/>
        <v>0</v>
      </c>
      <c r="H690" s="34">
        <f t="shared" si="83"/>
        <v>0</v>
      </c>
      <c r="I690" s="34">
        <f t="shared" si="84"/>
        <v>0</v>
      </c>
      <c r="J690" s="54"/>
      <c r="K690" s="84"/>
      <c r="L690" s="84"/>
      <c r="M690" s="71"/>
      <c r="O690" s="8">
        <f t="shared" si="85"/>
        <v>0</v>
      </c>
    </row>
    <row r="691" spans="7:15" ht="12.75">
      <c r="G691" s="34">
        <f t="shared" si="82"/>
        <v>0</v>
      </c>
      <c r="H691" s="34">
        <f t="shared" si="83"/>
        <v>0</v>
      </c>
      <c r="I691" s="34">
        <f t="shared" si="84"/>
        <v>0</v>
      </c>
      <c r="J691" s="54"/>
      <c r="K691" s="84"/>
      <c r="L691" s="84"/>
      <c r="M691" s="71"/>
      <c r="O691" s="8">
        <f t="shared" si="85"/>
        <v>0</v>
      </c>
    </row>
    <row r="692" spans="7:15" ht="12.75">
      <c r="G692" s="34">
        <f t="shared" si="82"/>
        <v>0</v>
      </c>
      <c r="H692" s="34">
        <f t="shared" si="83"/>
        <v>0</v>
      </c>
      <c r="I692" s="34">
        <f t="shared" si="84"/>
        <v>0</v>
      </c>
      <c r="J692" s="54"/>
      <c r="K692" s="84"/>
      <c r="L692" s="84"/>
      <c r="M692" s="71"/>
      <c r="O692" s="8">
        <f t="shared" si="85"/>
        <v>0</v>
      </c>
    </row>
    <row r="693" spans="7:15" ht="12.75">
      <c r="G693" s="34">
        <f t="shared" si="82"/>
        <v>0</v>
      </c>
      <c r="H693" s="34">
        <f t="shared" si="83"/>
        <v>0</v>
      </c>
      <c r="I693" s="34">
        <f t="shared" si="84"/>
        <v>0</v>
      </c>
      <c r="J693" s="54"/>
      <c r="K693" s="84"/>
      <c r="L693" s="84"/>
      <c r="M693" s="71"/>
      <c r="O693" s="8">
        <f t="shared" si="85"/>
        <v>0</v>
      </c>
    </row>
    <row r="694" spans="7:15" ht="12.75">
      <c r="G694" s="34">
        <f t="shared" si="82"/>
        <v>0</v>
      </c>
      <c r="H694" s="34">
        <f t="shared" si="83"/>
        <v>0</v>
      </c>
      <c r="I694" s="34">
        <f t="shared" si="84"/>
        <v>0</v>
      </c>
      <c r="J694" s="54"/>
      <c r="K694" s="84"/>
      <c r="L694" s="84"/>
      <c r="M694" s="71"/>
      <c r="O694" s="8">
        <f t="shared" si="85"/>
        <v>0</v>
      </c>
    </row>
    <row r="695" spans="7:15" ht="12.75">
      <c r="G695" s="34">
        <f t="shared" si="82"/>
        <v>0</v>
      </c>
      <c r="H695" s="34">
        <f t="shared" si="83"/>
        <v>0</v>
      </c>
      <c r="I695" s="34">
        <f t="shared" si="84"/>
        <v>0</v>
      </c>
      <c r="J695" s="54"/>
      <c r="K695" s="84"/>
      <c r="L695" s="84"/>
      <c r="M695" s="71"/>
      <c r="O695" s="8">
        <f t="shared" si="85"/>
        <v>0</v>
      </c>
    </row>
    <row r="696" spans="7:15" ht="12.75">
      <c r="G696" s="34">
        <f t="shared" si="82"/>
        <v>0</v>
      </c>
      <c r="H696" s="34">
        <f t="shared" si="83"/>
        <v>0</v>
      </c>
      <c r="I696" s="34">
        <f t="shared" si="84"/>
        <v>0</v>
      </c>
      <c r="J696" s="54"/>
      <c r="K696" s="84"/>
      <c r="L696" s="84"/>
      <c r="M696" s="71"/>
      <c r="O696" s="8">
        <f t="shared" si="85"/>
        <v>0</v>
      </c>
    </row>
    <row r="697" spans="7:15" ht="12.75">
      <c r="G697" s="34">
        <f t="shared" si="82"/>
        <v>0</v>
      </c>
      <c r="H697" s="34">
        <f t="shared" si="83"/>
        <v>0</v>
      </c>
      <c r="I697" s="34">
        <f t="shared" si="84"/>
        <v>0</v>
      </c>
      <c r="J697" s="54"/>
      <c r="K697" s="84"/>
      <c r="L697" s="84"/>
      <c r="M697" s="71"/>
      <c r="O697" s="8">
        <f t="shared" si="85"/>
        <v>0</v>
      </c>
    </row>
    <row r="698" spans="7:15" ht="12.75">
      <c r="G698" s="34">
        <f t="shared" si="82"/>
        <v>0</v>
      </c>
      <c r="H698" s="34">
        <f t="shared" si="83"/>
        <v>0</v>
      </c>
      <c r="I698" s="34">
        <f t="shared" si="84"/>
        <v>0</v>
      </c>
      <c r="J698" s="54"/>
      <c r="K698" s="84"/>
      <c r="L698" s="84"/>
      <c r="M698" s="71"/>
      <c r="O698" s="8">
        <f t="shared" si="85"/>
        <v>0</v>
      </c>
    </row>
    <row r="699" spans="7:15" ht="12.75">
      <c r="G699" s="34">
        <f t="shared" si="82"/>
        <v>0</v>
      </c>
      <c r="H699" s="34">
        <f t="shared" si="83"/>
        <v>0</v>
      </c>
      <c r="I699" s="34">
        <f t="shared" si="84"/>
        <v>0</v>
      </c>
      <c r="J699" s="54"/>
      <c r="K699" s="84"/>
      <c r="L699" s="84"/>
      <c r="M699" s="71"/>
      <c r="O699" s="8">
        <f t="shared" si="85"/>
        <v>0</v>
      </c>
    </row>
    <row r="700" spans="7:15" ht="12.75">
      <c r="G700" s="34">
        <f t="shared" si="82"/>
        <v>0</v>
      </c>
      <c r="H700" s="34">
        <f t="shared" si="83"/>
        <v>0</v>
      </c>
      <c r="I700" s="34">
        <f t="shared" si="84"/>
        <v>0</v>
      </c>
      <c r="J700" s="54"/>
      <c r="K700" s="84"/>
      <c r="L700" s="84"/>
      <c r="M700" s="71"/>
      <c r="O700" s="8">
        <f t="shared" si="85"/>
        <v>0</v>
      </c>
    </row>
    <row r="701" spans="7:15" ht="12.75">
      <c r="G701" s="34">
        <f t="shared" si="82"/>
        <v>0</v>
      </c>
      <c r="H701" s="34">
        <f t="shared" si="83"/>
        <v>0</v>
      </c>
      <c r="I701" s="34">
        <f t="shared" si="84"/>
        <v>0</v>
      </c>
      <c r="J701" s="54"/>
      <c r="K701" s="84"/>
      <c r="L701" s="84"/>
      <c r="M701" s="71"/>
      <c r="O701" s="8">
        <f t="shared" si="85"/>
        <v>0</v>
      </c>
    </row>
    <row r="702" spans="7:15" ht="12.75">
      <c r="G702" s="34">
        <f t="shared" si="82"/>
        <v>0</v>
      </c>
      <c r="H702" s="34">
        <f t="shared" si="83"/>
        <v>0</v>
      </c>
      <c r="I702" s="34">
        <f t="shared" si="84"/>
        <v>0</v>
      </c>
      <c r="J702" s="54"/>
      <c r="K702" s="84"/>
      <c r="L702" s="84"/>
      <c r="M702" s="71"/>
      <c r="O702" s="8">
        <f t="shared" si="85"/>
        <v>0</v>
      </c>
    </row>
    <row r="703" spans="7:15" ht="12.75">
      <c r="G703" s="34">
        <f t="shared" si="82"/>
        <v>0</v>
      </c>
      <c r="H703" s="34">
        <f t="shared" si="83"/>
        <v>0</v>
      </c>
      <c r="I703" s="34">
        <f t="shared" si="84"/>
        <v>0</v>
      </c>
      <c r="J703" s="54"/>
      <c r="K703" s="84"/>
      <c r="L703" s="84"/>
      <c r="M703" s="71"/>
      <c r="O703" s="8">
        <f t="shared" si="85"/>
        <v>0</v>
      </c>
    </row>
    <row r="704" spans="7:15" ht="12.75">
      <c r="G704" s="34">
        <f t="shared" si="82"/>
        <v>0</v>
      </c>
      <c r="H704" s="34">
        <f t="shared" si="83"/>
        <v>0</v>
      </c>
      <c r="I704" s="34">
        <f t="shared" si="84"/>
        <v>0</v>
      </c>
      <c r="J704" s="54"/>
      <c r="K704" s="84"/>
      <c r="L704" s="84"/>
      <c r="M704" s="71"/>
      <c r="O704" s="8">
        <f t="shared" si="85"/>
        <v>0</v>
      </c>
    </row>
    <row r="705" spans="7:15" ht="12.75">
      <c r="G705" s="34">
        <f t="shared" si="82"/>
        <v>0</v>
      </c>
      <c r="H705" s="34">
        <f t="shared" si="83"/>
        <v>0</v>
      </c>
      <c r="I705" s="34">
        <f t="shared" si="84"/>
        <v>0</v>
      </c>
      <c r="J705" s="54"/>
      <c r="K705" s="84"/>
      <c r="L705" s="84"/>
      <c r="M705" s="71"/>
      <c r="O705" s="8">
        <f t="shared" si="85"/>
        <v>0</v>
      </c>
    </row>
    <row r="706" spans="7:15" ht="12.75">
      <c r="G706" s="34">
        <f t="shared" si="82"/>
        <v>0</v>
      </c>
      <c r="H706" s="34">
        <f t="shared" si="83"/>
        <v>0</v>
      </c>
      <c r="I706" s="34">
        <f t="shared" si="84"/>
        <v>0</v>
      </c>
      <c r="J706" s="54"/>
      <c r="K706" s="84"/>
      <c r="L706" s="84"/>
      <c r="M706" s="71"/>
      <c r="O706" s="8">
        <f t="shared" si="85"/>
        <v>0</v>
      </c>
    </row>
    <row r="707" spans="7:15" ht="12.75">
      <c r="G707" s="34">
        <f t="shared" si="82"/>
        <v>0</v>
      </c>
      <c r="H707" s="34">
        <f t="shared" si="83"/>
        <v>0</v>
      </c>
      <c r="I707" s="34">
        <f t="shared" si="84"/>
        <v>0</v>
      </c>
      <c r="J707" s="54"/>
      <c r="K707" s="84"/>
      <c r="L707" s="84"/>
      <c r="M707" s="71"/>
      <c r="O707" s="8">
        <f t="shared" si="85"/>
        <v>0</v>
      </c>
    </row>
    <row r="708" spans="7:15" ht="12.75">
      <c r="G708" s="34">
        <f t="shared" si="82"/>
        <v>0</v>
      </c>
      <c r="H708" s="34">
        <f t="shared" si="83"/>
        <v>0</v>
      </c>
      <c r="I708" s="34">
        <f t="shared" si="84"/>
        <v>0</v>
      </c>
      <c r="J708" s="54"/>
      <c r="K708" s="84"/>
      <c r="L708" s="84"/>
      <c r="M708" s="71"/>
      <c r="O708" s="8">
        <f t="shared" si="85"/>
        <v>0</v>
      </c>
    </row>
    <row r="709" spans="7:15" ht="12.75">
      <c r="G709" s="34">
        <f t="shared" si="82"/>
        <v>0</v>
      </c>
      <c r="H709" s="34">
        <f t="shared" si="83"/>
        <v>0</v>
      </c>
      <c r="I709" s="34">
        <f t="shared" si="84"/>
        <v>0</v>
      </c>
      <c r="J709" s="54"/>
      <c r="K709" s="84"/>
      <c r="L709" s="84"/>
      <c r="M709" s="71"/>
      <c r="O709" s="8">
        <f t="shared" si="85"/>
        <v>0</v>
      </c>
    </row>
    <row r="710" spans="7:15" ht="12.75">
      <c r="G710" s="34">
        <f t="shared" si="82"/>
        <v>0</v>
      </c>
      <c r="H710" s="34">
        <f t="shared" si="83"/>
        <v>0</v>
      </c>
      <c r="I710" s="34">
        <f t="shared" si="84"/>
        <v>0</v>
      </c>
      <c r="J710" s="54"/>
      <c r="K710" s="84"/>
      <c r="L710" s="84"/>
      <c r="M710" s="71"/>
      <c r="O710" s="8">
        <f t="shared" si="85"/>
        <v>0</v>
      </c>
    </row>
    <row r="711" spans="7:15" ht="12.75">
      <c r="G711" s="34">
        <f t="shared" si="82"/>
        <v>0</v>
      </c>
      <c r="H711" s="34">
        <f t="shared" si="83"/>
        <v>0</v>
      </c>
      <c r="I711" s="34">
        <f t="shared" si="84"/>
        <v>0</v>
      </c>
      <c r="J711" s="54"/>
      <c r="K711" s="84"/>
      <c r="L711" s="84"/>
      <c r="M711" s="71"/>
      <c r="O711" s="8">
        <f t="shared" si="85"/>
        <v>0</v>
      </c>
    </row>
    <row r="712" spans="7:15" ht="12.75">
      <c r="G712" s="34">
        <f t="shared" si="82"/>
        <v>0</v>
      </c>
      <c r="H712" s="34">
        <f t="shared" si="83"/>
        <v>0</v>
      </c>
      <c r="I712" s="34">
        <f t="shared" si="84"/>
        <v>0</v>
      </c>
      <c r="J712" s="54"/>
      <c r="K712" s="84"/>
      <c r="L712" s="84"/>
      <c r="M712" s="71"/>
      <c r="O712" s="8">
        <f t="shared" si="85"/>
        <v>0</v>
      </c>
    </row>
    <row r="713" spans="7:15" ht="12.75">
      <c r="G713" s="34">
        <f aca="true" t="shared" si="86" ref="G713:G776">INT(B713/S$17)*S$16+MOD(B713,S$19)*S$18</f>
        <v>0</v>
      </c>
      <c r="H713" s="34">
        <f aca="true" t="shared" si="87" ref="H713:H776">INT(C713/T$17)*T$16+MOD(C713,T$19)*T$18</f>
        <v>0</v>
      </c>
      <c r="I713" s="34">
        <f aca="true" t="shared" si="88" ref="I713:I776">INT(D713/U$17)*U$16+MOD(D713,U$19)*U$18</f>
        <v>0</v>
      </c>
      <c r="J713" s="54"/>
      <c r="K713" s="84"/>
      <c r="L713" s="84"/>
      <c r="M713" s="71"/>
      <c r="O713" s="8">
        <f aca="true" t="shared" si="89" ref="O713:O776">(E713-$E$8)*$R$2</f>
        <v>0</v>
      </c>
    </row>
    <row r="714" spans="7:15" ht="12.75">
      <c r="G714" s="34">
        <f t="shared" si="86"/>
        <v>0</v>
      </c>
      <c r="H714" s="34">
        <f t="shared" si="87"/>
        <v>0</v>
      </c>
      <c r="I714" s="34">
        <f t="shared" si="88"/>
        <v>0</v>
      </c>
      <c r="J714" s="54"/>
      <c r="K714" s="84"/>
      <c r="L714" s="84"/>
      <c r="M714" s="71"/>
      <c r="O714" s="8">
        <f t="shared" si="89"/>
        <v>0</v>
      </c>
    </row>
    <row r="715" spans="7:15" ht="12.75">
      <c r="G715" s="34">
        <f t="shared" si="86"/>
        <v>0</v>
      </c>
      <c r="H715" s="34">
        <f t="shared" si="87"/>
        <v>0</v>
      </c>
      <c r="I715" s="34">
        <f t="shared" si="88"/>
        <v>0</v>
      </c>
      <c r="J715" s="54"/>
      <c r="K715" s="84"/>
      <c r="L715" s="84"/>
      <c r="M715" s="71"/>
      <c r="O715" s="8">
        <f t="shared" si="89"/>
        <v>0</v>
      </c>
    </row>
    <row r="716" spans="7:15" ht="12.75">
      <c r="G716" s="34">
        <f t="shared" si="86"/>
        <v>0</v>
      </c>
      <c r="H716" s="34">
        <f t="shared" si="87"/>
        <v>0</v>
      </c>
      <c r="I716" s="34">
        <f t="shared" si="88"/>
        <v>0</v>
      </c>
      <c r="J716" s="54"/>
      <c r="K716" s="84"/>
      <c r="L716" s="84"/>
      <c r="M716" s="71"/>
      <c r="O716" s="8">
        <f t="shared" si="89"/>
        <v>0</v>
      </c>
    </row>
    <row r="717" spans="7:15" ht="12.75">
      <c r="G717" s="34">
        <f t="shared" si="86"/>
        <v>0</v>
      </c>
      <c r="H717" s="34">
        <f t="shared" si="87"/>
        <v>0</v>
      </c>
      <c r="I717" s="34">
        <f t="shared" si="88"/>
        <v>0</v>
      </c>
      <c r="J717" s="54"/>
      <c r="K717" s="84"/>
      <c r="L717" s="84"/>
      <c r="M717" s="71"/>
      <c r="O717" s="8">
        <f t="shared" si="89"/>
        <v>0</v>
      </c>
    </row>
    <row r="718" spans="7:15" ht="12.75">
      <c r="G718" s="34">
        <f t="shared" si="86"/>
        <v>0</v>
      </c>
      <c r="H718" s="34">
        <f t="shared" si="87"/>
        <v>0</v>
      </c>
      <c r="I718" s="34">
        <f t="shared" si="88"/>
        <v>0</v>
      </c>
      <c r="J718" s="54"/>
      <c r="K718" s="84"/>
      <c r="L718" s="84"/>
      <c r="M718" s="71"/>
      <c r="O718" s="8">
        <f t="shared" si="89"/>
        <v>0</v>
      </c>
    </row>
    <row r="719" spans="7:15" ht="12.75">
      <c r="G719" s="34">
        <f t="shared" si="86"/>
        <v>0</v>
      </c>
      <c r="H719" s="34">
        <f t="shared" si="87"/>
        <v>0</v>
      </c>
      <c r="I719" s="34">
        <f t="shared" si="88"/>
        <v>0</v>
      </c>
      <c r="J719" s="54"/>
      <c r="K719" s="84"/>
      <c r="L719" s="84"/>
      <c r="M719" s="71"/>
      <c r="O719" s="8">
        <f t="shared" si="89"/>
        <v>0</v>
      </c>
    </row>
    <row r="720" spans="7:15" ht="12.75">
      <c r="G720" s="34">
        <f t="shared" si="86"/>
        <v>0</v>
      </c>
      <c r="H720" s="34">
        <f t="shared" si="87"/>
        <v>0</v>
      </c>
      <c r="I720" s="34">
        <f t="shared" si="88"/>
        <v>0</v>
      </c>
      <c r="J720" s="54"/>
      <c r="K720" s="84"/>
      <c r="L720" s="84"/>
      <c r="M720" s="71"/>
      <c r="O720" s="8">
        <f t="shared" si="89"/>
        <v>0</v>
      </c>
    </row>
    <row r="721" spans="7:15" ht="12.75">
      <c r="G721" s="34">
        <f t="shared" si="86"/>
        <v>0</v>
      </c>
      <c r="H721" s="34">
        <f t="shared" si="87"/>
        <v>0</v>
      </c>
      <c r="I721" s="34">
        <f t="shared" si="88"/>
        <v>0</v>
      </c>
      <c r="J721" s="54"/>
      <c r="K721" s="84"/>
      <c r="L721" s="84"/>
      <c r="M721" s="71"/>
      <c r="O721" s="8">
        <f t="shared" si="89"/>
        <v>0</v>
      </c>
    </row>
    <row r="722" spans="7:15" ht="12.75">
      <c r="G722" s="34">
        <f t="shared" si="86"/>
        <v>0</v>
      </c>
      <c r="H722" s="34">
        <f t="shared" si="87"/>
        <v>0</v>
      </c>
      <c r="I722" s="34">
        <f t="shared" si="88"/>
        <v>0</v>
      </c>
      <c r="J722" s="54"/>
      <c r="K722" s="84"/>
      <c r="L722" s="84"/>
      <c r="M722" s="71"/>
      <c r="O722" s="8">
        <f t="shared" si="89"/>
        <v>0</v>
      </c>
    </row>
    <row r="723" spans="7:15" ht="12.75">
      <c r="G723" s="34">
        <f t="shared" si="86"/>
        <v>0</v>
      </c>
      <c r="H723" s="34">
        <f t="shared" si="87"/>
        <v>0</v>
      </c>
      <c r="I723" s="34">
        <f t="shared" si="88"/>
        <v>0</v>
      </c>
      <c r="J723" s="54"/>
      <c r="K723" s="84"/>
      <c r="L723" s="84"/>
      <c r="M723" s="71"/>
      <c r="O723" s="8">
        <f t="shared" si="89"/>
        <v>0</v>
      </c>
    </row>
    <row r="724" spans="7:15" ht="12.75">
      <c r="G724" s="34">
        <f t="shared" si="86"/>
        <v>0</v>
      </c>
      <c r="H724" s="34">
        <f t="shared" si="87"/>
        <v>0</v>
      </c>
      <c r="I724" s="34">
        <f t="shared" si="88"/>
        <v>0</v>
      </c>
      <c r="J724" s="54"/>
      <c r="K724" s="84"/>
      <c r="L724" s="84"/>
      <c r="M724" s="71"/>
      <c r="O724" s="8">
        <f t="shared" si="89"/>
        <v>0</v>
      </c>
    </row>
    <row r="725" spans="7:15" ht="12.75">
      <c r="G725" s="34">
        <f t="shared" si="86"/>
        <v>0</v>
      </c>
      <c r="H725" s="34">
        <f t="shared" si="87"/>
        <v>0</v>
      </c>
      <c r="I725" s="34">
        <f t="shared" si="88"/>
        <v>0</v>
      </c>
      <c r="J725" s="54"/>
      <c r="K725" s="84"/>
      <c r="L725" s="84"/>
      <c r="M725" s="71"/>
      <c r="O725" s="8">
        <f t="shared" si="89"/>
        <v>0</v>
      </c>
    </row>
    <row r="726" spans="7:15" ht="12.75">
      <c r="G726" s="34">
        <f t="shared" si="86"/>
        <v>0</v>
      </c>
      <c r="H726" s="34">
        <f t="shared" si="87"/>
        <v>0</v>
      </c>
      <c r="I726" s="34">
        <f t="shared" si="88"/>
        <v>0</v>
      </c>
      <c r="J726" s="54"/>
      <c r="K726" s="84"/>
      <c r="L726" s="84"/>
      <c r="M726" s="71"/>
      <c r="O726" s="8">
        <f t="shared" si="89"/>
        <v>0</v>
      </c>
    </row>
    <row r="727" spans="7:15" ht="12.75">
      <c r="G727" s="34">
        <f t="shared" si="86"/>
        <v>0</v>
      </c>
      <c r="H727" s="34">
        <f t="shared" si="87"/>
        <v>0</v>
      </c>
      <c r="I727" s="34">
        <f t="shared" si="88"/>
        <v>0</v>
      </c>
      <c r="J727" s="54"/>
      <c r="K727" s="84"/>
      <c r="L727" s="84"/>
      <c r="M727" s="71"/>
      <c r="O727" s="8">
        <f t="shared" si="89"/>
        <v>0</v>
      </c>
    </row>
    <row r="728" spans="7:15" ht="12.75">
      <c r="G728" s="34">
        <f t="shared" si="86"/>
        <v>0</v>
      </c>
      <c r="H728" s="34">
        <f t="shared" si="87"/>
        <v>0</v>
      </c>
      <c r="I728" s="34">
        <f t="shared" si="88"/>
        <v>0</v>
      </c>
      <c r="J728" s="54"/>
      <c r="K728" s="84"/>
      <c r="L728" s="84"/>
      <c r="M728" s="71"/>
      <c r="O728" s="8">
        <f t="shared" si="89"/>
        <v>0</v>
      </c>
    </row>
    <row r="729" spans="7:15" ht="12.75">
      <c r="G729" s="34">
        <f t="shared" si="86"/>
        <v>0</v>
      </c>
      <c r="H729" s="34">
        <f t="shared" si="87"/>
        <v>0</v>
      </c>
      <c r="I729" s="34">
        <f t="shared" si="88"/>
        <v>0</v>
      </c>
      <c r="J729" s="54"/>
      <c r="K729" s="84"/>
      <c r="L729" s="84"/>
      <c r="M729" s="71"/>
      <c r="O729" s="8">
        <f t="shared" si="89"/>
        <v>0</v>
      </c>
    </row>
    <row r="730" spans="7:15" ht="12.75">
      <c r="G730" s="34">
        <f t="shared" si="86"/>
        <v>0</v>
      </c>
      <c r="H730" s="34">
        <f t="shared" si="87"/>
        <v>0</v>
      </c>
      <c r="I730" s="34">
        <f t="shared" si="88"/>
        <v>0</v>
      </c>
      <c r="J730" s="54"/>
      <c r="K730" s="84"/>
      <c r="L730" s="84"/>
      <c r="M730" s="71"/>
      <c r="O730" s="8">
        <f t="shared" si="89"/>
        <v>0</v>
      </c>
    </row>
    <row r="731" spans="7:15" ht="12.75">
      <c r="G731" s="34">
        <f t="shared" si="86"/>
        <v>0</v>
      </c>
      <c r="H731" s="34">
        <f t="shared" si="87"/>
        <v>0</v>
      </c>
      <c r="I731" s="34">
        <f t="shared" si="88"/>
        <v>0</v>
      </c>
      <c r="J731" s="54"/>
      <c r="K731" s="84"/>
      <c r="L731" s="84"/>
      <c r="M731" s="71"/>
      <c r="O731" s="8">
        <f t="shared" si="89"/>
        <v>0</v>
      </c>
    </row>
    <row r="732" spans="7:15" ht="12.75">
      <c r="G732" s="34">
        <f t="shared" si="86"/>
        <v>0</v>
      </c>
      <c r="H732" s="34">
        <f t="shared" si="87"/>
        <v>0</v>
      </c>
      <c r="I732" s="34">
        <f t="shared" si="88"/>
        <v>0</v>
      </c>
      <c r="J732" s="54"/>
      <c r="K732" s="84"/>
      <c r="L732" s="84"/>
      <c r="M732" s="71"/>
      <c r="O732" s="8">
        <f t="shared" si="89"/>
        <v>0</v>
      </c>
    </row>
    <row r="733" spans="7:15" ht="12.75">
      <c r="G733" s="34">
        <f t="shared" si="86"/>
        <v>0</v>
      </c>
      <c r="H733" s="34">
        <f t="shared" si="87"/>
        <v>0</v>
      </c>
      <c r="I733" s="34">
        <f t="shared" si="88"/>
        <v>0</v>
      </c>
      <c r="J733" s="54"/>
      <c r="K733" s="84"/>
      <c r="L733" s="84"/>
      <c r="M733" s="71"/>
      <c r="O733" s="8">
        <f t="shared" si="89"/>
        <v>0</v>
      </c>
    </row>
    <row r="734" spans="7:15" ht="12.75">
      <c r="G734" s="34">
        <f t="shared" si="86"/>
        <v>0</v>
      </c>
      <c r="H734" s="34">
        <f t="shared" si="87"/>
        <v>0</v>
      </c>
      <c r="I734" s="34">
        <f t="shared" si="88"/>
        <v>0</v>
      </c>
      <c r="J734" s="54"/>
      <c r="K734" s="84"/>
      <c r="L734" s="84"/>
      <c r="M734" s="71"/>
      <c r="O734" s="8">
        <f t="shared" si="89"/>
        <v>0</v>
      </c>
    </row>
    <row r="735" spans="7:15" ht="12.75">
      <c r="G735" s="34">
        <f t="shared" si="86"/>
        <v>0</v>
      </c>
      <c r="H735" s="34">
        <f t="shared" si="87"/>
        <v>0</v>
      </c>
      <c r="I735" s="34">
        <f t="shared" si="88"/>
        <v>0</v>
      </c>
      <c r="J735" s="54"/>
      <c r="K735" s="84"/>
      <c r="L735" s="84"/>
      <c r="M735" s="71"/>
      <c r="O735" s="8">
        <f t="shared" si="89"/>
        <v>0</v>
      </c>
    </row>
    <row r="736" spans="7:15" ht="12.75">
      <c r="G736" s="34">
        <f t="shared" si="86"/>
        <v>0</v>
      </c>
      <c r="H736" s="34">
        <f t="shared" si="87"/>
        <v>0</v>
      </c>
      <c r="I736" s="34">
        <f t="shared" si="88"/>
        <v>0</v>
      </c>
      <c r="J736" s="54"/>
      <c r="K736" s="84"/>
      <c r="L736" s="84"/>
      <c r="M736" s="71"/>
      <c r="O736" s="8">
        <f t="shared" si="89"/>
        <v>0</v>
      </c>
    </row>
    <row r="737" spans="7:15" ht="12.75">
      <c r="G737" s="34">
        <f t="shared" si="86"/>
        <v>0</v>
      </c>
      <c r="H737" s="34">
        <f t="shared" si="87"/>
        <v>0</v>
      </c>
      <c r="I737" s="34">
        <f t="shared" si="88"/>
        <v>0</v>
      </c>
      <c r="J737" s="54"/>
      <c r="K737" s="84"/>
      <c r="L737" s="84"/>
      <c r="M737" s="71"/>
      <c r="O737" s="8">
        <f t="shared" si="89"/>
        <v>0</v>
      </c>
    </row>
    <row r="738" spans="7:15" ht="12.75">
      <c r="G738" s="34">
        <f t="shared" si="86"/>
        <v>0</v>
      </c>
      <c r="H738" s="34">
        <f t="shared" si="87"/>
        <v>0</v>
      </c>
      <c r="I738" s="34">
        <f t="shared" si="88"/>
        <v>0</v>
      </c>
      <c r="J738" s="54"/>
      <c r="K738" s="84"/>
      <c r="L738" s="84"/>
      <c r="M738" s="71"/>
      <c r="O738" s="8">
        <f t="shared" si="89"/>
        <v>0</v>
      </c>
    </row>
    <row r="739" spans="7:15" ht="12.75">
      <c r="G739" s="34">
        <f t="shared" si="86"/>
        <v>0</v>
      </c>
      <c r="H739" s="34">
        <f t="shared" si="87"/>
        <v>0</v>
      </c>
      <c r="I739" s="34">
        <f t="shared" si="88"/>
        <v>0</v>
      </c>
      <c r="J739" s="54"/>
      <c r="K739" s="84"/>
      <c r="L739" s="84"/>
      <c r="M739" s="71"/>
      <c r="O739" s="8">
        <f t="shared" si="89"/>
        <v>0</v>
      </c>
    </row>
    <row r="740" spans="7:15" ht="12.75">
      <c r="G740" s="34">
        <f t="shared" si="86"/>
        <v>0</v>
      </c>
      <c r="H740" s="34">
        <f t="shared" si="87"/>
        <v>0</v>
      </c>
      <c r="I740" s="34">
        <f t="shared" si="88"/>
        <v>0</v>
      </c>
      <c r="J740" s="54"/>
      <c r="K740" s="84"/>
      <c r="L740" s="84"/>
      <c r="M740" s="71"/>
      <c r="O740" s="8">
        <f t="shared" si="89"/>
        <v>0</v>
      </c>
    </row>
    <row r="741" spans="7:15" ht="12.75">
      <c r="G741" s="34">
        <f t="shared" si="86"/>
        <v>0</v>
      </c>
      <c r="H741" s="34">
        <f t="shared" si="87"/>
        <v>0</v>
      </c>
      <c r="I741" s="34">
        <f t="shared" si="88"/>
        <v>0</v>
      </c>
      <c r="J741" s="54"/>
      <c r="K741" s="84"/>
      <c r="L741" s="84"/>
      <c r="M741" s="71"/>
      <c r="O741" s="8">
        <f t="shared" si="89"/>
        <v>0</v>
      </c>
    </row>
    <row r="742" spans="7:15" ht="12.75">
      <c r="G742" s="34">
        <f t="shared" si="86"/>
        <v>0</v>
      </c>
      <c r="H742" s="34">
        <f t="shared" si="87"/>
        <v>0</v>
      </c>
      <c r="I742" s="34">
        <f t="shared" si="88"/>
        <v>0</v>
      </c>
      <c r="J742" s="54"/>
      <c r="K742" s="84"/>
      <c r="L742" s="84"/>
      <c r="M742" s="71"/>
      <c r="O742" s="8">
        <f t="shared" si="89"/>
        <v>0</v>
      </c>
    </row>
    <row r="743" spans="7:15" ht="12.75">
      <c r="G743" s="34">
        <f t="shared" si="86"/>
        <v>0</v>
      </c>
      <c r="H743" s="34">
        <f t="shared" si="87"/>
        <v>0</v>
      </c>
      <c r="I743" s="34">
        <f t="shared" si="88"/>
        <v>0</v>
      </c>
      <c r="J743" s="54"/>
      <c r="K743" s="84"/>
      <c r="L743" s="84"/>
      <c r="M743" s="71"/>
      <c r="O743" s="8">
        <f t="shared" si="89"/>
        <v>0</v>
      </c>
    </row>
    <row r="744" spans="7:15" ht="12.75">
      <c r="G744" s="34">
        <f t="shared" si="86"/>
        <v>0</v>
      </c>
      <c r="H744" s="34">
        <f t="shared" si="87"/>
        <v>0</v>
      </c>
      <c r="I744" s="34">
        <f t="shared" si="88"/>
        <v>0</v>
      </c>
      <c r="J744" s="54"/>
      <c r="K744" s="84"/>
      <c r="L744" s="84"/>
      <c r="M744" s="71"/>
      <c r="O744" s="8">
        <f t="shared" si="89"/>
        <v>0</v>
      </c>
    </row>
    <row r="745" spans="7:15" ht="12.75">
      <c r="G745" s="34">
        <f t="shared" si="86"/>
        <v>0</v>
      </c>
      <c r="H745" s="34">
        <f t="shared" si="87"/>
        <v>0</v>
      </c>
      <c r="I745" s="34">
        <f t="shared" si="88"/>
        <v>0</v>
      </c>
      <c r="J745" s="54"/>
      <c r="K745" s="84"/>
      <c r="L745" s="84"/>
      <c r="M745" s="71"/>
      <c r="O745" s="8">
        <f t="shared" si="89"/>
        <v>0</v>
      </c>
    </row>
    <row r="746" spans="7:15" ht="12.75">
      <c r="G746" s="34">
        <f t="shared" si="86"/>
        <v>0</v>
      </c>
      <c r="H746" s="34">
        <f t="shared" si="87"/>
        <v>0</v>
      </c>
      <c r="I746" s="34">
        <f t="shared" si="88"/>
        <v>0</v>
      </c>
      <c r="J746" s="54"/>
      <c r="K746" s="84"/>
      <c r="L746" s="84"/>
      <c r="M746" s="71"/>
      <c r="O746" s="8">
        <f t="shared" si="89"/>
        <v>0</v>
      </c>
    </row>
    <row r="747" spans="7:15" ht="12.75">
      <c r="G747" s="34">
        <f t="shared" si="86"/>
        <v>0</v>
      </c>
      <c r="H747" s="34">
        <f t="shared" si="87"/>
        <v>0</v>
      </c>
      <c r="I747" s="34">
        <f t="shared" si="88"/>
        <v>0</v>
      </c>
      <c r="J747" s="54"/>
      <c r="K747" s="84"/>
      <c r="L747" s="84"/>
      <c r="M747" s="71"/>
      <c r="O747" s="8">
        <f t="shared" si="89"/>
        <v>0</v>
      </c>
    </row>
    <row r="748" spans="7:15" ht="12.75">
      <c r="G748" s="34">
        <f t="shared" si="86"/>
        <v>0</v>
      </c>
      <c r="H748" s="34">
        <f t="shared" si="87"/>
        <v>0</v>
      </c>
      <c r="I748" s="34">
        <f t="shared" si="88"/>
        <v>0</v>
      </c>
      <c r="J748" s="54"/>
      <c r="K748" s="84"/>
      <c r="L748" s="84"/>
      <c r="M748" s="71"/>
      <c r="O748" s="8">
        <f t="shared" si="89"/>
        <v>0</v>
      </c>
    </row>
    <row r="749" spans="7:15" ht="12.75">
      <c r="G749" s="34">
        <f t="shared" si="86"/>
        <v>0</v>
      </c>
      <c r="H749" s="34">
        <f t="shared" si="87"/>
        <v>0</v>
      </c>
      <c r="I749" s="34">
        <f t="shared" si="88"/>
        <v>0</v>
      </c>
      <c r="J749" s="54"/>
      <c r="K749" s="84"/>
      <c r="L749" s="84"/>
      <c r="M749" s="71"/>
      <c r="O749" s="8">
        <f t="shared" si="89"/>
        <v>0</v>
      </c>
    </row>
    <row r="750" spans="7:15" ht="12.75">
      <c r="G750" s="34">
        <f t="shared" si="86"/>
        <v>0</v>
      </c>
      <c r="H750" s="34">
        <f t="shared" si="87"/>
        <v>0</v>
      </c>
      <c r="I750" s="34">
        <f t="shared" si="88"/>
        <v>0</v>
      </c>
      <c r="J750" s="54"/>
      <c r="K750" s="84"/>
      <c r="L750" s="84"/>
      <c r="M750" s="71"/>
      <c r="O750" s="8">
        <f t="shared" si="89"/>
        <v>0</v>
      </c>
    </row>
    <row r="751" spans="7:15" ht="12.75">
      <c r="G751" s="34">
        <f t="shared" si="86"/>
        <v>0</v>
      </c>
      <c r="H751" s="34">
        <f t="shared" si="87"/>
        <v>0</v>
      </c>
      <c r="I751" s="34">
        <f t="shared" si="88"/>
        <v>0</v>
      </c>
      <c r="J751" s="54"/>
      <c r="K751" s="84"/>
      <c r="L751" s="84"/>
      <c r="M751" s="71"/>
      <c r="O751" s="8">
        <f t="shared" si="89"/>
        <v>0</v>
      </c>
    </row>
    <row r="752" spans="7:15" ht="12.75">
      <c r="G752" s="34">
        <f t="shared" si="86"/>
        <v>0</v>
      </c>
      <c r="H752" s="34">
        <f t="shared" si="87"/>
        <v>0</v>
      </c>
      <c r="I752" s="34">
        <f t="shared" si="88"/>
        <v>0</v>
      </c>
      <c r="J752" s="54"/>
      <c r="K752" s="84"/>
      <c r="L752" s="84"/>
      <c r="M752" s="71"/>
      <c r="O752" s="8">
        <f t="shared" si="89"/>
        <v>0</v>
      </c>
    </row>
    <row r="753" spans="7:15" ht="12.75">
      <c r="G753" s="34">
        <f t="shared" si="86"/>
        <v>0</v>
      </c>
      <c r="H753" s="34">
        <f t="shared" si="87"/>
        <v>0</v>
      </c>
      <c r="I753" s="34">
        <f t="shared" si="88"/>
        <v>0</v>
      </c>
      <c r="J753" s="54"/>
      <c r="K753" s="84"/>
      <c r="L753" s="84"/>
      <c r="M753" s="71"/>
      <c r="O753" s="8">
        <f t="shared" si="89"/>
        <v>0</v>
      </c>
    </row>
    <row r="754" spans="7:15" ht="12.75">
      <c r="G754" s="34">
        <f t="shared" si="86"/>
        <v>0</v>
      </c>
      <c r="H754" s="34">
        <f t="shared" si="87"/>
        <v>0</v>
      </c>
      <c r="I754" s="34">
        <f t="shared" si="88"/>
        <v>0</v>
      </c>
      <c r="J754" s="54"/>
      <c r="K754" s="84"/>
      <c r="L754" s="84"/>
      <c r="M754" s="71"/>
      <c r="O754" s="8">
        <f t="shared" si="89"/>
        <v>0</v>
      </c>
    </row>
    <row r="755" spans="7:15" ht="12.75">
      <c r="G755" s="34">
        <f t="shared" si="86"/>
        <v>0</v>
      </c>
      <c r="H755" s="34">
        <f t="shared" si="87"/>
        <v>0</v>
      </c>
      <c r="I755" s="34">
        <f t="shared" si="88"/>
        <v>0</v>
      </c>
      <c r="J755" s="54"/>
      <c r="K755" s="84"/>
      <c r="L755" s="84"/>
      <c r="M755" s="71"/>
      <c r="O755" s="8">
        <f t="shared" si="89"/>
        <v>0</v>
      </c>
    </row>
    <row r="756" spans="7:15" ht="12.75">
      <c r="G756" s="34">
        <f t="shared" si="86"/>
        <v>0</v>
      </c>
      <c r="H756" s="34">
        <f t="shared" si="87"/>
        <v>0</v>
      </c>
      <c r="I756" s="34">
        <f t="shared" si="88"/>
        <v>0</v>
      </c>
      <c r="J756" s="54"/>
      <c r="K756" s="84"/>
      <c r="L756" s="84"/>
      <c r="M756" s="71"/>
      <c r="O756" s="8">
        <f t="shared" si="89"/>
        <v>0</v>
      </c>
    </row>
    <row r="757" spans="7:15" ht="12.75">
      <c r="G757" s="34">
        <f t="shared" si="86"/>
        <v>0</v>
      </c>
      <c r="H757" s="34">
        <f t="shared" si="87"/>
        <v>0</v>
      </c>
      <c r="I757" s="34">
        <f t="shared" si="88"/>
        <v>0</v>
      </c>
      <c r="J757" s="54"/>
      <c r="K757" s="84"/>
      <c r="L757" s="84"/>
      <c r="M757" s="71"/>
      <c r="O757" s="8">
        <f t="shared" si="89"/>
        <v>0</v>
      </c>
    </row>
    <row r="758" spans="7:15" ht="12.75">
      <c r="G758" s="34">
        <f t="shared" si="86"/>
        <v>0</v>
      </c>
      <c r="H758" s="34">
        <f t="shared" si="87"/>
        <v>0</v>
      </c>
      <c r="I758" s="34">
        <f t="shared" si="88"/>
        <v>0</v>
      </c>
      <c r="J758" s="54"/>
      <c r="K758" s="84"/>
      <c r="L758" s="84"/>
      <c r="M758" s="71"/>
      <c r="O758" s="8">
        <f t="shared" si="89"/>
        <v>0</v>
      </c>
    </row>
    <row r="759" spans="7:15" ht="12.75">
      <c r="G759" s="34">
        <f t="shared" si="86"/>
        <v>0</v>
      </c>
      <c r="H759" s="34">
        <f t="shared" si="87"/>
        <v>0</v>
      </c>
      <c r="I759" s="34">
        <f t="shared" si="88"/>
        <v>0</v>
      </c>
      <c r="J759" s="54"/>
      <c r="K759" s="84"/>
      <c r="L759" s="84"/>
      <c r="M759" s="71"/>
      <c r="O759" s="8">
        <f t="shared" si="89"/>
        <v>0</v>
      </c>
    </row>
    <row r="760" spans="7:15" ht="12.75">
      <c r="G760" s="34">
        <f t="shared" si="86"/>
        <v>0</v>
      </c>
      <c r="H760" s="34">
        <f t="shared" si="87"/>
        <v>0</v>
      </c>
      <c r="I760" s="34">
        <f t="shared" si="88"/>
        <v>0</v>
      </c>
      <c r="J760" s="54"/>
      <c r="K760" s="84"/>
      <c r="L760" s="84"/>
      <c r="M760" s="71"/>
      <c r="O760" s="8">
        <f t="shared" si="89"/>
        <v>0</v>
      </c>
    </row>
    <row r="761" spans="7:15" ht="12.75">
      <c r="G761" s="34">
        <f t="shared" si="86"/>
        <v>0</v>
      </c>
      <c r="H761" s="34">
        <f t="shared" si="87"/>
        <v>0</v>
      </c>
      <c r="I761" s="34">
        <f t="shared" si="88"/>
        <v>0</v>
      </c>
      <c r="J761" s="54"/>
      <c r="K761" s="84"/>
      <c r="L761" s="84"/>
      <c r="M761" s="71"/>
      <c r="O761" s="8">
        <f t="shared" si="89"/>
        <v>0</v>
      </c>
    </row>
    <row r="762" spans="7:15" ht="12.75">
      <c r="G762" s="34">
        <f t="shared" si="86"/>
        <v>0</v>
      </c>
      <c r="H762" s="34">
        <f t="shared" si="87"/>
        <v>0</v>
      </c>
      <c r="I762" s="34">
        <f t="shared" si="88"/>
        <v>0</v>
      </c>
      <c r="J762" s="54"/>
      <c r="K762" s="84"/>
      <c r="L762" s="84"/>
      <c r="M762" s="71"/>
      <c r="O762" s="8">
        <f t="shared" si="89"/>
        <v>0</v>
      </c>
    </row>
    <row r="763" spans="7:15" ht="12.75">
      <c r="G763" s="34">
        <f t="shared" si="86"/>
        <v>0</v>
      </c>
      <c r="H763" s="34">
        <f t="shared" si="87"/>
        <v>0</v>
      </c>
      <c r="I763" s="34">
        <f t="shared" si="88"/>
        <v>0</v>
      </c>
      <c r="J763" s="54"/>
      <c r="K763" s="84"/>
      <c r="L763" s="84"/>
      <c r="M763" s="71"/>
      <c r="O763" s="8">
        <f t="shared" si="89"/>
        <v>0</v>
      </c>
    </row>
    <row r="764" spans="7:15" ht="12.75">
      <c r="G764" s="34">
        <f t="shared" si="86"/>
        <v>0</v>
      </c>
      <c r="H764" s="34">
        <f t="shared" si="87"/>
        <v>0</v>
      </c>
      <c r="I764" s="34">
        <f t="shared" si="88"/>
        <v>0</v>
      </c>
      <c r="J764" s="54"/>
      <c r="K764" s="84"/>
      <c r="L764" s="84"/>
      <c r="M764" s="71"/>
      <c r="O764" s="8">
        <f t="shared" si="89"/>
        <v>0</v>
      </c>
    </row>
    <row r="765" spans="7:15" ht="12.75">
      <c r="G765" s="34">
        <f t="shared" si="86"/>
        <v>0</v>
      </c>
      <c r="H765" s="34">
        <f t="shared" si="87"/>
        <v>0</v>
      </c>
      <c r="I765" s="34">
        <f t="shared" si="88"/>
        <v>0</v>
      </c>
      <c r="J765" s="54"/>
      <c r="K765" s="84"/>
      <c r="L765" s="84"/>
      <c r="M765" s="71"/>
      <c r="O765" s="8">
        <f t="shared" si="89"/>
        <v>0</v>
      </c>
    </row>
    <row r="766" spans="7:15" ht="12.75">
      <c r="G766" s="34">
        <f t="shared" si="86"/>
        <v>0</v>
      </c>
      <c r="H766" s="34">
        <f t="shared" si="87"/>
        <v>0</v>
      </c>
      <c r="I766" s="34">
        <f t="shared" si="88"/>
        <v>0</v>
      </c>
      <c r="J766" s="54"/>
      <c r="K766" s="84"/>
      <c r="L766" s="84"/>
      <c r="M766" s="71"/>
      <c r="O766" s="8">
        <f t="shared" si="89"/>
        <v>0</v>
      </c>
    </row>
    <row r="767" spans="7:15" ht="12.75">
      <c r="G767" s="34">
        <f t="shared" si="86"/>
        <v>0</v>
      </c>
      <c r="H767" s="34">
        <f t="shared" si="87"/>
        <v>0</v>
      </c>
      <c r="I767" s="34">
        <f t="shared" si="88"/>
        <v>0</v>
      </c>
      <c r="J767" s="54"/>
      <c r="K767" s="84"/>
      <c r="L767" s="84"/>
      <c r="M767" s="71"/>
      <c r="O767" s="8">
        <f t="shared" si="89"/>
        <v>0</v>
      </c>
    </row>
    <row r="768" spans="7:15" ht="12.75">
      <c r="G768" s="34">
        <f t="shared" si="86"/>
        <v>0</v>
      </c>
      <c r="H768" s="34">
        <f t="shared" si="87"/>
        <v>0</v>
      </c>
      <c r="I768" s="34">
        <f t="shared" si="88"/>
        <v>0</v>
      </c>
      <c r="J768" s="54"/>
      <c r="K768" s="84"/>
      <c r="L768" s="84"/>
      <c r="M768" s="71"/>
      <c r="O768" s="8">
        <f t="shared" si="89"/>
        <v>0</v>
      </c>
    </row>
    <row r="769" spans="7:15" ht="12.75">
      <c r="G769" s="34">
        <f t="shared" si="86"/>
        <v>0</v>
      </c>
      <c r="H769" s="34">
        <f t="shared" si="87"/>
        <v>0</v>
      </c>
      <c r="I769" s="34">
        <f t="shared" si="88"/>
        <v>0</v>
      </c>
      <c r="J769" s="54"/>
      <c r="K769" s="84"/>
      <c r="L769" s="84"/>
      <c r="M769" s="71"/>
      <c r="O769" s="8">
        <f t="shared" si="89"/>
        <v>0</v>
      </c>
    </row>
    <row r="770" spans="7:15" ht="12.75">
      <c r="G770" s="34">
        <f t="shared" si="86"/>
        <v>0</v>
      </c>
      <c r="H770" s="34">
        <f t="shared" si="87"/>
        <v>0</v>
      </c>
      <c r="I770" s="34">
        <f t="shared" si="88"/>
        <v>0</v>
      </c>
      <c r="J770" s="54"/>
      <c r="K770" s="84"/>
      <c r="L770" s="84"/>
      <c r="M770" s="71"/>
      <c r="O770" s="8">
        <f t="shared" si="89"/>
        <v>0</v>
      </c>
    </row>
    <row r="771" spans="7:15" ht="12.75">
      <c r="G771" s="34">
        <f t="shared" si="86"/>
        <v>0</v>
      </c>
      <c r="H771" s="34">
        <f t="shared" si="87"/>
        <v>0</v>
      </c>
      <c r="I771" s="34">
        <f t="shared" si="88"/>
        <v>0</v>
      </c>
      <c r="J771" s="54"/>
      <c r="K771" s="84"/>
      <c r="L771" s="84"/>
      <c r="M771" s="71"/>
      <c r="O771" s="8">
        <f t="shared" si="89"/>
        <v>0</v>
      </c>
    </row>
    <row r="772" spans="7:15" ht="12.75">
      <c r="G772" s="34">
        <f t="shared" si="86"/>
        <v>0</v>
      </c>
      <c r="H772" s="34">
        <f t="shared" si="87"/>
        <v>0</v>
      </c>
      <c r="I772" s="34">
        <f t="shared" si="88"/>
        <v>0</v>
      </c>
      <c r="J772" s="54"/>
      <c r="K772" s="84"/>
      <c r="L772" s="84"/>
      <c r="M772" s="71"/>
      <c r="O772" s="8">
        <f t="shared" si="89"/>
        <v>0</v>
      </c>
    </row>
    <row r="773" spans="7:15" ht="12.75">
      <c r="G773" s="34">
        <f t="shared" si="86"/>
        <v>0</v>
      </c>
      <c r="H773" s="34">
        <f t="shared" si="87"/>
        <v>0</v>
      </c>
      <c r="I773" s="34">
        <f t="shared" si="88"/>
        <v>0</v>
      </c>
      <c r="J773" s="54"/>
      <c r="K773" s="84"/>
      <c r="L773" s="84"/>
      <c r="M773" s="71"/>
      <c r="O773" s="8">
        <f t="shared" si="89"/>
        <v>0</v>
      </c>
    </row>
    <row r="774" spans="7:15" ht="12.75">
      <c r="G774" s="34">
        <f t="shared" si="86"/>
        <v>0</v>
      </c>
      <c r="H774" s="34">
        <f t="shared" si="87"/>
        <v>0</v>
      </c>
      <c r="I774" s="34">
        <f t="shared" si="88"/>
        <v>0</v>
      </c>
      <c r="J774" s="54"/>
      <c r="K774" s="84"/>
      <c r="L774" s="84"/>
      <c r="M774" s="71"/>
      <c r="O774" s="8">
        <f t="shared" si="89"/>
        <v>0</v>
      </c>
    </row>
    <row r="775" spans="7:15" ht="12.75">
      <c r="G775" s="34">
        <f t="shared" si="86"/>
        <v>0</v>
      </c>
      <c r="H775" s="34">
        <f t="shared" si="87"/>
        <v>0</v>
      </c>
      <c r="I775" s="34">
        <f t="shared" si="88"/>
        <v>0</v>
      </c>
      <c r="J775" s="54"/>
      <c r="K775" s="84"/>
      <c r="L775" s="84"/>
      <c r="M775" s="71"/>
      <c r="O775" s="8">
        <f t="shared" si="89"/>
        <v>0</v>
      </c>
    </row>
    <row r="776" spans="7:15" ht="12.75">
      <c r="G776" s="34">
        <f t="shared" si="86"/>
        <v>0</v>
      </c>
      <c r="H776" s="34">
        <f t="shared" si="87"/>
        <v>0</v>
      </c>
      <c r="I776" s="34">
        <f t="shared" si="88"/>
        <v>0</v>
      </c>
      <c r="J776" s="54"/>
      <c r="K776" s="84"/>
      <c r="L776" s="84"/>
      <c r="M776" s="71"/>
      <c r="O776" s="8">
        <f t="shared" si="89"/>
        <v>0</v>
      </c>
    </row>
    <row r="777" spans="7:15" ht="12.75">
      <c r="G777" s="34">
        <f aca="true" t="shared" si="90" ref="G777:G840">INT(B777/S$17)*S$16+MOD(B777,S$19)*S$18</f>
        <v>0</v>
      </c>
      <c r="H777" s="34">
        <f aca="true" t="shared" si="91" ref="H777:H840">INT(C777/T$17)*T$16+MOD(C777,T$19)*T$18</f>
        <v>0</v>
      </c>
      <c r="I777" s="34">
        <f aca="true" t="shared" si="92" ref="I777:I840">INT(D777/U$17)*U$16+MOD(D777,U$19)*U$18</f>
        <v>0</v>
      </c>
      <c r="J777" s="54"/>
      <c r="K777" s="84"/>
      <c r="L777" s="84"/>
      <c r="M777" s="71"/>
      <c r="O777" s="8">
        <f aca="true" t="shared" si="93" ref="O777:O840">(E777-$E$8)*$R$2</f>
        <v>0</v>
      </c>
    </row>
    <row r="778" spans="7:15" ht="12.75">
      <c r="G778" s="34">
        <f t="shared" si="90"/>
        <v>0</v>
      </c>
      <c r="H778" s="34">
        <f t="shared" si="91"/>
        <v>0</v>
      </c>
      <c r="I778" s="34">
        <f t="shared" si="92"/>
        <v>0</v>
      </c>
      <c r="J778" s="54"/>
      <c r="K778" s="84"/>
      <c r="L778" s="84"/>
      <c r="M778" s="71"/>
      <c r="O778" s="8">
        <f t="shared" si="93"/>
        <v>0</v>
      </c>
    </row>
    <row r="779" spans="7:15" ht="12.75">
      <c r="G779" s="34">
        <f t="shared" si="90"/>
        <v>0</v>
      </c>
      <c r="H779" s="34">
        <f t="shared" si="91"/>
        <v>0</v>
      </c>
      <c r="I779" s="34">
        <f t="shared" si="92"/>
        <v>0</v>
      </c>
      <c r="J779" s="54"/>
      <c r="K779" s="84"/>
      <c r="L779" s="84"/>
      <c r="M779" s="71"/>
      <c r="O779" s="8">
        <f t="shared" si="93"/>
        <v>0</v>
      </c>
    </row>
    <row r="780" spans="7:15" ht="12.75">
      <c r="G780" s="34">
        <f t="shared" si="90"/>
        <v>0</v>
      </c>
      <c r="H780" s="34">
        <f t="shared" si="91"/>
        <v>0</v>
      </c>
      <c r="I780" s="34">
        <f t="shared" si="92"/>
        <v>0</v>
      </c>
      <c r="J780" s="54"/>
      <c r="K780" s="84"/>
      <c r="L780" s="84"/>
      <c r="M780" s="71"/>
      <c r="O780" s="8">
        <f t="shared" si="93"/>
        <v>0</v>
      </c>
    </row>
    <row r="781" spans="7:15" ht="12.75">
      <c r="G781" s="34">
        <f t="shared" si="90"/>
        <v>0</v>
      </c>
      <c r="H781" s="34">
        <f t="shared" si="91"/>
        <v>0</v>
      </c>
      <c r="I781" s="34">
        <f t="shared" si="92"/>
        <v>0</v>
      </c>
      <c r="J781" s="54"/>
      <c r="K781" s="84"/>
      <c r="L781" s="84"/>
      <c r="M781" s="71"/>
      <c r="O781" s="8">
        <f t="shared" si="93"/>
        <v>0</v>
      </c>
    </row>
    <row r="782" spans="7:15" ht="12.75">
      <c r="G782" s="34">
        <f t="shared" si="90"/>
        <v>0</v>
      </c>
      <c r="H782" s="34">
        <f t="shared" si="91"/>
        <v>0</v>
      </c>
      <c r="I782" s="34">
        <f t="shared" si="92"/>
        <v>0</v>
      </c>
      <c r="J782" s="54"/>
      <c r="K782" s="84"/>
      <c r="L782" s="84"/>
      <c r="M782" s="71"/>
      <c r="O782" s="8">
        <f t="shared" si="93"/>
        <v>0</v>
      </c>
    </row>
    <row r="783" spans="7:15" ht="12.75">
      <c r="G783" s="34">
        <f t="shared" si="90"/>
        <v>0</v>
      </c>
      <c r="H783" s="34">
        <f t="shared" si="91"/>
        <v>0</v>
      </c>
      <c r="I783" s="34">
        <f t="shared" si="92"/>
        <v>0</v>
      </c>
      <c r="J783" s="54"/>
      <c r="K783" s="84"/>
      <c r="L783" s="84"/>
      <c r="M783" s="71"/>
      <c r="O783" s="8">
        <f t="shared" si="93"/>
        <v>0</v>
      </c>
    </row>
    <row r="784" spans="7:15" ht="12.75">
      <c r="G784" s="34">
        <f t="shared" si="90"/>
        <v>0</v>
      </c>
      <c r="H784" s="34">
        <f t="shared" si="91"/>
        <v>0</v>
      </c>
      <c r="I784" s="34">
        <f t="shared" si="92"/>
        <v>0</v>
      </c>
      <c r="J784" s="54"/>
      <c r="K784" s="84"/>
      <c r="L784" s="84"/>
      <c r="M784" s="71"/>
      <c r="O784" s="8">
        <f t="shared" si="93"/>
        <v>0</v>
      </c>
    </row>
    <row r="785" spans="7:15" ht="12.75">
      <c r="G785" s="34">
        <f t="shared" si="90"/>
        <v>0</v>
      </c>
      <c r="H785" s="34">
        <f t="shared" si="91"/>
        <v>0</v>
      </c>
      <c r="I785" s="34">
        <f t="shared" si="92"/>
        <v>0</v>
      </c>
      <c r="J785" s="54"/>
      <c r="K785" s="84"/>
      <c r="L785" s="84"/>
      <c r="M785" s="71"/>
      <c r="O785" s="8">
        <f t="shared" si="93"/>
        <v>0</v>
      </c>
    </row>
    <row r="786" spans="7:15" ht="12.75">
      <c r="G786" s="34">
        <f t="shared" si="90"/>
        <v>0</v>
      </c>
      <c r="H786" s="34">
        <f t="shared" si="91"/>
        <v>0</v>
      </c>
      <c r="I786" s="34">
        <f t="shared" si="92"/>
        <v>0</v>
      </c>
      <c r="J786" s="54"/>
      <c r="K786" s="84"/>
      <c r="L786" s="84"/>
      <c r="M786" s="71"/>
      <c r="O786" s="8">
        <f t="shared" si="93"/>
        <v>0</v>
      </c>
    </row>
    <row r="787" spans="7:15" ht="12.75">
      <c r="G787" s="34">
        <f t="shared" si="90"/>
        <v>0</v>
      </c>
      <c r="H787" s="34">
        <f t="shared" si="91"/>
        <v>0</v>
      </c>
      <c r="I787" s="34">
        <f t="shared" si="92"/>
        <v>0</v>
      </c>
      <c r="J787" s="54"/>
      <c r="K787" s="84"/>
      <c r="L787" s="84"/>
      <c r="M787" s="71"/>
      <c r="O787" s="8">
        <f t="shared" si="93"/>
        <v>0</v>
      </c>
    </row>
    <row r="788" spans="7:15" ht="12.75">
      <c r="G788" s="34">
        <f t="shared" si="90"/>
        <v>0</v>
      </c>
      <c r="H788" s="34">
        <f t="shared" si="91"/>
        <v>0</v>
      </c>
      <c r="I788" s="34">
        <f t="shared" si="92"/>
        <v>0</v>
      </c>
      <c r="J788" s="54"/>
      <c r="K788" s="84"/>
      <c r="L788" s="84"/>
      <c r="M788" s="71"/>
      <c r="O788" s="8">
        <f t="shared" si="93"/>
        <v>0</v>
      </c>
    </row>
    <row r="789" spans="7:15" ht="12.75">
      <c r="G789" s="34">
        <f t="shared" si="90"/>
        <v>0</v>
      </c>
      <c r="H789" s="34">
        <f t="shared" si="91"/>
        <v>0</v>
      </c>
      <c r="I789" s="34">
        <f t="shared" si="92"/>
        <v>0</v>
      </c>
      <c r="J789" s="54"/>
      <c r="K789" s="84"/>
      <c r="L789" s="84"/>
      <c r="M789" s="71"/>
      <c r="O789" s="8">
        <f t="shared" si="93"/>
        <v>0</v>
      </c>
    </row>
    <row r="790" spans="7:15" ht="12.75">
      <c r="G790" s="34">
        <f t="shared" si="90"/>
        <v>0</v>
      </c>
      <c r="H790" s="34">
        <f t="shared" si="91"/>
        <v>0</v>
      </c>
      <c r="I790" s="34">
        <f t="shared" si="92"/>
        <v>0</v>
      </c>
      <c r="J790" s="54"/>
      <c r="K790" s="84"/>
      <c r="L790" s="84"/>
      <c r="M790" s="71"/>
      <c r="O790" s="8">
        <f t="shared" si="93"/>
        <v>0</v>
      </c>
    </row>
    <row r="791" spans="7:15" ht="12.75">
      <c r="G791" s="34">
        <f t="shared" si="90"/>
        <v>0</v>
      </c>
      <c r="H791" s="34">
        <f t="shared" si="91"/>
        <v>0</v>
      </c>
      <c r="I791" s="34">
        <f t="shared" si="92"/>
        <v>0</v>
      </c>
      <c r="J791" s="54"/>
      <c r="K791" s="84"/>
      <c r="L791" s="84"/>
      <c r="M791" s="71"/>
      <c r="O791" s="8">
        <f t="shared" si="93"/>
        <v>0</v>
      </c>
    </row>
    <row r="792" spans="7:15" ht="12.75">
      <c r="G792" s="34">
        <f t="shared" si="90"/>
        <v>0</v>
      </c>
      <c r="H792" s="34">
        <f t="shared" si="91"/>
        <v>0</v>
      </c>
      <c r="I792" s="34">
        <f t="shared" si="92"/>
        <v>0</v>
      </c>
      <c r="J792" s="54"/>
      <c r="K792" s="84"/>
      <c r="L792" s="84"/>
      <c r="M792" s="71"/>
      <c r="O792" s="8">
        <f t="shared" si="93"/>
        <v>0</v>
      </c>
    </row>
    <row r="793" spans="7:15" ht="12.75">
      <c r="G793" s="34">
        <f t="shared" si="90"/>
        <v>0</v>
      </c>
      <c r="H793" s="34">
        <f t="shared" si="91"/>
        <v>0</v>
      </c>
      <c r="I793" s="34">
        <f t="shared" si="92"/>
        <v>0</v>
      </c>
      <c r="J793" s="54"/>
      <c r="K793" s="84"/>
      <c r="L793" s="84"/>
      <c r="M793" s="71"/>
      <c r="O793" s="8">
        <f t="shared" si="93"/>
        <v>0</v>
      </c>
    </row>
    <row r="794" spans="7:15" ht="12.75">
      <c r="G794" s="34">
        <f t="shared" si="90"/>
        <v>0</v>
      </c>
      <c r="H794" s="34">
        <f t="shared" si="91"/>
        <v>0</v>
      </c>
      <c r="I794" s="34">
        <f t="shared" si="92"/>
        <v>0</v>
      </c>
      <c r="J794" s="54"/>
      <c r="K794" s="84"/>
      <c r="L794" s="84"/>
      <c r="M794" s="71"/>
      <c r="O794" s="8">
        <f t="shared" si="93"/>
        <v>0</v>
      </c>
    </row>
    <row r="795" spans="7:15" ht="12.75">
      <c r="G795" s="34">
        <f t="shared" si="90"/>
        <v>0</v>
      </c>
      <c r="H795" s="34">
        <f t="shared" si="91"/>
        <v>0</v>
      </c>
      <c r="I795" s="34">
        <f t="shared" si="92"/>
        <v>0</v>
      </c>
      <c r="J795" s="54"/>
      <c r="K795" s="84"/>
      <c r="L795" s="84"/>
      <c r="M795" s="71"/>
      <c r="O795" s="8">
        <f t="shared" si="93"/>
        <v>0</v>
      </c>
    </row>
    <row r="796" spans="7:15" ht="12.75">
      <c r="G796" s="34">
        <f t="shared" si="90"/>
        <v>0</v>
      </c>
      <c r="H796" s="34">
        <f t="shared" si="91"/>
        <v>0</v>
      </c>
      <c r="I796" s="34">
        <f t="shared" si="92"/>
        <v>0</v>
      </c>
      <c r="J796" s="54"/>
      <c r="K796" s="84"/>
      <c r="L796" s="84"/>
      <c r="M796" s="71"/>
      <c r="O796" s="8">
        <f t="shared" si="93"/>
        <v>0</v>
      </c>
    </row>
    <row r="797" spans="7:15" ht="12.75">
      <c r="G797" s="34">
        <f t="shared" si="90"/>
        <v>0</v>
      </c>
      <c r="H797" s="34">
        <f t="shared" si="91"/>
        <v>0</v>
      </c>
      <c r="I797" s="34">
        <f t="shared" si="92"/>
        <v>0</v>
      </c>
      <c r="J797" s="54"/>
      <c r="K797" s="84"/>
      <c r="L797" s="84"/>
      <c r="M797" s="71"/>
      <c r="O797" s="8">
        <f t="shared" si="93"/>
        <v>0</v>
      </c>
    </row>
    <row r="798" spans="7:15" ht="12.75">
      <c r="G798" s="34">
        <f t="shared" si="90"/>
        <v>0</v>
      </c>
      <c r="H798" s="34">
        <f t="shared" si="91"/>
        <v>0</v>
      </c>
      <c r="I798" s="34">
        <f t="shared" si="92"/>
        <v>0</v>
      </c>
      <c r="J798" s="54"/>
      <c r="K798" s="84"/>
      <c r="L798" s="84"/>
      <c r="M798" s="71"/>
      <c r="O798" s="8">
        <f t="shared" si="93"/>
        <v>0</v>
      </c>
    </row>
    <row r="799" spans="7:15" ht="12.75">
      <c r="G799" s="34">
        <f t="shared" si="90"/>
        <v>0</v>
      </c>
      <c r="H799" s="34">
        <f t="shared" si="91"/>
        <v>0</v>
      </c>
      <c r="I799" s="34">
        <f t="shared" si="92"/>
        <v>0</v>
      </c>
      <c r="J799" s="54"/>
      <c r="K799" s="84"/>
      <c r="L799" s="84"/>
      <c r="M799" s="71"/>
      <c r="O799" s="8">
        <f t="shared" si="93"/>
        <v>0</v>
      </c>
    </row>
    <row r="800" spans="7:15" ht="12.75">
      <c r="G800" s="34">
        <f t="shared" si="90"/>
        <v>0</v>
      </c>
      <c r="H800" s="34">
        <f t="shared" si="91"/>
        <v>0</v>
      </c>
      <c r="I800" s="34">
        <f t="shared" si="92"/>
        <v>0</v>
      </c>
      <c r="J800" s="54"/>
      <c r="K800" s="84"/>
      <c r="L800" s="84"/>
      <c r="M800" s="71"/>
      <c r="O800" s="8">
        <f t="shared" si="93"/>
        <v>0</v>
      </c>
    </row>
    <row r="801" spans="7:15" ht="12.75">
      <c r="G801" s="34">
        <f t="shared" si="90"/>
        <v>0</v>
      </c>
      <c r="H801" s="34">
        <f t="shared" si="91"/>
        <v>0</v>
      </c>
      <c r="I801" s="34">
        <f t="shared" si="92"/>
        <v>0</v>
      </c>
      <c r="J801" s="54"/>
      <c r="K801" s="84"/>
      <c r="L801" s="84"/>
      <c r="M801" s="71"/>
      <c r="O801" s="8">
        <f t="shared" si="93"/>
        <v>0</v>
      </c>
    </row>
    <row r="802" spans="7:15" ht="12.75">
      <c r="G802" s="34">
        <f t="shared" si="90"/>
        <v>0</v>
      </c>
      <c r="H802" s="34">
        <f t="shared" si="91"/>
        <v>0</v>
      </c>
      <c r="I802" s="34">
        <f t="shared" si="92"/>
        <v>0</v>
      </c>
      <c r="J802" s="54"/>
      <c r="K802" s="84"/>
      <c r="L802" s="84"/>
      <c r="M802" s="71"/>
      <c r="O802" s="8">
        <f t="shared" si="93"/>
        <v>0</v>
      </c>
    </row>
    <row r="803" spans="7:15" ht="12.75">
      <c r="G803" s="34">
        <f t="shared" si="90"/>
        <v>0</v>
      </c>
      <c r="H803" s="34">
        <f t="shared" si="91"/>
        <v>0</v>
      </c>
      <c r="I803" s="34">
        <f t="shared" si="92"/>
        <v>0</v>
      </c>
      <c r="J803" s="54"/>
      <c r="K803" s="84"/>
      <c r="L803" s="84"/>
      <c r="M803" s="71"/>
      <c r="O803" s="8">
        <f t="shared" si="93"/>
        <v>0</v>
      </c>
    </row>
    <row r="804" spans="7:15" ht="12.75">
      <c r="G804" s="34">
        <f t="shared" si="90"/>
        <v>0</v>
      </c>
      <c r="H804" s="34">
        <f t="shared" si="91"/>
        <v>0</v>
      </c>
      <c r="I804" s="34">
        <f t="shared" si="92"/>
        <v>0</v>
      </c>
      <c r="J804" s="54"/>
      <c r="K804" s="84"/>
      <c r="L804" s="84"/>
      <c r="M804" s="71"/>
      <c r="O804" s="8">
        <f t="shared" si="93"/>
        <v>0</v>
      </c>
    </row>
    <row r="805" spans="7:15" ht="12.75">
      <c r="G805" s="34">
        <f t="shared" si="90"/>
        <v>0</v>
      </c>
      <c r="H805" s="34">
        <f t="shared" si="91"/>
        <v>0</v>
      </c>
      <c r="I805" s="34">
        <f t="shared" si="92"/>
        <v>0</v>
      </c>
      <c r="J805" s="54"/>
      <c r="K805" s="84"/>
      <c r="L805" s="84"/>
      <c r="M805" s="71"/>
      <c r="O805" s="8">
        <f t="shared" si="93"/>
        <v>0</v>
      </c>
    </row>
    <row r="806" spans="7:15" ht="12.75">
      <c r="G806" s="34">
        <f t="shared" si="90"/>
        <v>0</v>
      </c>
      <c r="H806" s="34">
        <f t="shared" si="91"/>
        <v>0</v>
      </c>
      <c r="I806" s="34">
        <f t="shared" si="92"/>
        <v>0</v>
      </c>
      <c r="J806" s="54"/>
      <c r="K806" s="84"/>
      <c r="L806" s="84"/>
      <c r="M806" s="71"/>
      <c r="O806" s="8">
        <f t="shared" si="93"/>
        <v>0</v>
      </c>
    </row>
    <row r="807" spans="7:15" ht="12.75">
      <c r="G807" s="34">
        <f t="shared" si="90"/>
        <v>0</v>
      </c>
      <c r="H807" s="34">
        <f t="shared" si="91"/>
        <v>0</v>
      </c>
      <c r="I807" s="34">
        <f t="shared" si="92"/>
        <v>0</v>
      </c>
      <c r="J807" s="54"/>
      <c r="K807" s="84"/>
      <c r="L807" s="84"/>
      <c r="M807" s="71"/>
      <c r="O807" s="8">
        <f t="shared" si="93"/>
        <v>0</v>
      </c>
    </row>
    <row r="808" spans="7:15" ht="12.75">
      <c r="G808" s="34">
        <f t="shared" si="90"/>
        <v>0</v>
      </c>
      <c r="H808" s="34">
        <f t="shared" si="91"/>
        <v>0</v>
      </c>
      <c r="I808" s="34">
        <f t="shared" si="92"/>
        <v>0</v>
      </c>
      <c r="J808" s="54"/>
      <c r="K808" s="84"/>
      <c r="L808" s="84"/>
      <c r="M808" s="71"/>
      <c r="O808" s="8">
        <f t="shared" si="93"/>
        <v>0</v>
      </c>
    </row>
    <row r="809" spans="7:15" ht="12.75">
      <c r="G809" s="34">
        <f t="shared" si="90"/>
        <v>0</v>
      </c>
      <c r="H809" s="34">
        <f t="shared" si="91"/>
        <v>0</v>
      </c>
      <c r="I809" s="34">
        <f t="shared" si="92"/>
        <v>0</v>
      </c>
      <c r="J809" s="54"/>
      <c r="K809" s="84"/>
      <c r="L809" s="84"/>
      <c r="M809" s="71"/>
      <c r="O809" s="8">
        <f t="shared" si="93"/>
        <v>0</v>
      </c>
    </row>
    <row r="810" spans="7:15" ht="12.75">
      <c r="G810" s="34">
        <f t="shared" si="90"/>
        <v>0</v>
      </c>
      <c r="H810" s="34">
        <f t="shared" si="91"/>
        <v>0</v>
      </c>
      <c r="I810" s="34">
        <f t="shared" si="92"/>
        <v>0</v>
      </c>
      <c r="J810" s="54"/>
      <c r="K810" s="84"/>
      <c r="L810" s="84"/>
      <c r="M810" s="71"/>
      <c r="O810" s="8">
        <f t="shared" si="93"/>
        <v>0</v>
      </c>
    </row>
    <row r="811" spans="7:15" ht="12.75">
      <c r="G811" s="34">
        <f t="shared" si="90"/>
        <v>0</v>
      </c>
      <c r="H811" s="34">
        <f t="shared" si="91"/>
        <v>0</v>
      </c>
      <c r="I811" s="34">
        <f t="shared" si="92"/>
        <v>0</v>
      </c>
      <c r="J811" s="54"/>
      <c r="K811" s="84"/>
      <c r="L811" s="84"/>
      <c r="M811" s="71"/>
      <c r="O811" s="8">
        <f t="shared" si="93"/>
        <v>0</v>
      </c>
    </row>
    <row r="812" spans="7:15" ht="12.75">
      <c r="G812" s="34">
        <f t="shared" si="90"/>
        <v>0</v>
      </c>
      <c r="H812" s="34">
        <f t="shared" si="91"/>
        <v>0</v>
      </c>
      <c r="I812" s="34">
        <f t="shared" si="92"/>
        <v>0</v>
      </c>
      <c r="J812" s="54"/>
      <c r="K812" s="84"/>
      <c r="L812" s="84"/>
      <c r="M812" s="71"/>
      <c r="O812" s="8">
        <f t="shared" si="93"/>
        <v>0</v>
      </c>
    </row>
    <row r="813" spans="7:15" ht="12.75">
      <c r="G813" s="34">
        <f t="shared" si="90"/>
        <v>0</v>
      </c>
      <c r="H813" s="34">
        <f t="shared" si="91"/>
        <v>0</v>
      </c>
      <c r="I813" s="34">
        <f t="shared" si="92"/>
        <v>0</v>
      </c>
      <c r="J813" s="54"/>
      <c r="K813" s="84"/>
      <c r="L813" s="84"/>
      <c r="M813" s="71"/>
      <c r="O813" s="8">
        <f t="shared" si="93"/>
        <v>0</v>
      </c>
    </row>
    <row r="814" spans="7:15" ht="12.75">
      <c r="G814" s="34">
        <f t="shared" si="90"/>
        <v>0</v>
      </c>
      <c r="H814" s="34">
        <f t="shared" si="91"/>
        <v>0</v>
      </c>
      <c r="I814" s="34">
        <f t="shared" si="92"/>
        <v>0</v>
      </c>
      <c r="J814" s="54"/>
      <c r="K814" s="84"/>
      <c r="L814" s="84"/>
      <c r="M814" s="71"/>
      <c r="O814" s="8">
        <f t="shared" si="93"/>
        <v>0</v>
      </c>
    </row>
    <row r="815" spans="7:15" ht="12.75">
      <c r="G815" s="34">
        <f t="shared" si="90"/>
        <v>0</v>
      </c>
      <c r="H815" s="34">
        <f t="shared" si="91"/>
        <v>0</v>
      </c>
      <c r="I815" s="34">
        <f t="shared" si="92"/>
        <v>0</v>
      </c>
      <c r="J815" s="54"/>
      <c r="K815" s="84"/>
      <c r="L815" s="84"/>
      <c r="M815" s="71"/>
      <c r="O815" s="8">
        <f t="shared" si="93"/>
        <v>0</v>
      </c>
    </row>
    <row r="816" spans="7:15" ht="12.75">
      <c r="G816" s="34">
        <f t="shared" si="90"/>
        <v>0</v>
      </c>
      <c r="H816" s="34">
        <f t="shared" si="91"/>
        <v>0</v>
      </c>
      <c r="I816" s="34">
        <f t="shared" si="92"/>
        <v>0</v>
      </c>
      <c r="J816" s="54"/>
      <c r="K816" s="84"/>
      <c r="L816" s="84"/>
      <c r="M816" s="71"/>
      <c r="O816" s="8">
        <f t="shared" si="93"/>
        <v>0</v>
      </c>
    </row>
    <row r="817" spans="7:15" ht="12.75">
      <c r="G817" s="34">
        <f t="shared" si="90"/>
        <v>0</v>
      </c>
      <c r="H817" s="34">
        <f t="shared" si="91"/>
        <v>0</v>
      </c>
      <c r="I817" s="34">
        <f t="shared" si="92"/>
        <v>0</v>
      </c>
      <c r="J817" s="54"/>
      <c r="K817" s="84"/>
      <c r="L817" s="84"/>
      <c r="M817" s="71"/>
      <c r="O817" s="8">
        <f t="shared" si="93"/>
        <v>0</v>
      </c>
    </row>
    <row r="818" spans="7:15" ht="12.75">
      <c r="G818" s="34">
        <f t="shared" si="90"/>
        <v>0</v>
      </c>
      <c r="H818" s="34">
        <f t="shared" si="91"/>
        <v>0</v>
      </c>
      <c r="I818" s="34">
        <f t="shared" si="92"/>
        <v>0</v>
      </c>
      <c r="J818" s="54"/>
      <c r="K818" s="84"/>
      <c r="L818" s="84"/>
      <c r="M818" s="71"/>
      <c r="O818" s="8">
        <f t="shared" si="93"/>
        <v>0</v>
      </c>
    </row>
    <row r="819" spans="7:15" ht="12.75">
      <c r="G819" s="34">
        <f t="shared" si="90"/>
        <v>0</v>
      </c>
      <c r="H819" s="34">
        <f t="shared" si="91"/>
        <v>0</v>
      </c>
      <c r="I819" s="34">
        <f t="shared" si="92"/>
        <v>0</v>
      </c>
      <c r="J819" s="54"/>
      <c r="K819" s="84"/>
      <c r="L819" s="84"/>
      <c r="M819" s="71"/>
      <c r="O819" s="8">
        <f t="shared" si="93"/>
        <v>0</v>
      </c>
    </row>
    <row r="820" spans="7:15" ht="12.75">
      <c r="G820" s="34">
        <f t="shared" si="90"/>
        <v>0</v>
      </c>
      <c r="H820" s="34">
        <f t="shared" si="91"/>
        <v>0</v>
      </c>
      <c r="I820" s="34">
        <f t="shared" si="92"/>
        <v>0</v>
      </c>
      <c r="J820" s="54"/>
      <c r="K820" s="84"/>
      <c r="L820" s="84"/>
      <c r="M820" s="71"/>
      <c r="O820" s="8">
        <f t="shared" si="93"/>
        <v>0</v>
      </c>
    </row>
    <row r="821" spans="7:15" ht="12.75">
      <c r="G821" s="34">
        <f t="shared" si="90"/>
        <v>0</v>
      </c>
      <c r="H821" s="34">
        <f t="shared" si="91"/>
        <v>0</v>
      </c>
      <c r="I821" s="34">
        <f t="shared" si="92"/>
        <v>0</v>
      </c>
      <c r="J821" s="54"/>
      <c r="K821" s="84"/>
      <c r="L821" s="84"/>
      <c r="M821" s="71"/>
      <c r="O821" s="8">
        <f t="shared" si="93"/>
        <v>0</v>
      </c>
    </row>
    <row r="822" spans="7:15" ht="12.75">
      <c r="G822" s="34">
        <f t="shared" si="90"/>
        <v>0</v>
      </c>
      <c r="H822" s="34">
        <f t="shared" si="91"/>
        <v>0</v>
      </c>
      <c r="I822" s="34">
        <f t="shared" si="92"/>
        <v>0</v>
      </c>
      <c r="J822" s="54"/>
      <c r="K822" s="84"/>
      <c r="L822" s="84"/>
      <c r="M822" s="71"/>
      <c r="O822" s="8">
        <f t="shared" si="93"/>
        <v>0</v>
      </c>
    </row>
    <row r="823" spans="7:15" ht="12.75">
      <c r="G823" s="34">
        <f t="shared" si="90"/>
        <v>0</v>
      </c>
      <c r="H823" s="34">
        <f t="shared" si="91"/>
        <v>0</v>
      </c>
      <c r="I823" s="34">
        <f t="shared" si="92"/>
        <v>0</v>
      </c>
      <c r="J823" s="54"/>
      <c r="K823" s="84"/>
      <c r="L823" s="84"/>
      <c r="M823" s="71"/>
      <c r="O823" s="8">
        <f t="shared" si="93"/>
        <v>0</v>
      </c>
    </row>
    <row r="824" spans="7:15" ht="12.75">
      <c r="G824" s="34">
        <f t="shared" si="90"/>
        <v>0</v>
      </c>
      <c r="H824" s="34">
        <f t="shared" si="91"/>
        <v>0</v>
      </c>
      <c r="I824" s="34">
        <f t="shared" si="92"/>
        <v>0</v>
      </c>
      <c r="J824" s="54"/>
      <c r="K824" s="84"/>
      <c r="L824" s="84"/>
      <c r="M824" s="71"/>
      <c r="O824" s="8">
        <f t="shared" si="93"/>
        <v>0</v>
      </c>
    </row>
    <row r="825" spans="7:15" ht="12.75">
      <c r="G825" s="34">
        <f t="shared" si="90"/>
        <v>0</v>
      </c>
      <c r="H825" s="34">
        <f t="shared" si="91"/>
        <v>0</v>
      </c>
      <c r="I825" s="34">
        <f t="shared" si="92"/>
        <v>0</v>
      </c>
      <c r="J825" s="54"/>
      <c r="K825" s="84"/>
      <c r="L825" s="84"/>
      <c r="M825" s="71"/>
      <c r="O825" s="8">
        <f t="shared" si="93"/>
        <v>0</v>
      </c>
    </row>
    <row r="826" spans="7:15" ht="12.75">
      <c r="G826" s="34">
        <f t="shared" si="90"/>
        <v>0</v>
      </c>
      <c r="H826" s="34">
        <f t="shared" si="91"/>
        <v>0</v>
      </c>
      <c r="I826" s="34">
        <f t="shared" si="92"/>
        <v>0</v>
      </c>
      <c r="J826" s="54"/>
      <c r="K826" s="84"/>
      <c r="L826" s="84"/>
      <c r="M826" s="71"/>
      <c r="O826" s="8">
        <f t="shared" si="93"/>
        <v>0</v>
      </c>
    </row>
    <row r="827" spans="7:15" ht="12.75">
      <c r="G827" s="34">
        <f t="shared" si="90"/>
        <v>0</v>
      </c>
      <c r="H827" s="34">
        <f t="shared" si="91"/>
        <v>0</v>
      </c>
      <c r="I827" s="34">
        <f t="shared" si="92"/>
        <v>0</v>
      </c>
      <c r="J827" s="54"/>
      <c r="K827" s="84"/>
      <c r="L827" s="84"/>
      <c r="M827" s="71"/>
      <c r="O827" s="8">
        <f t="shared" si="93"/>
        <v>0</v>
      </c>
    </row>
    <row r="828" spans="7:15" ht="12.75">
      <c r="G828" s="34">
        <f t="shared" si="90"/>
        <v>0</v>
      </c>
      <c r="H828" s="34">
        <f t="shared" si="91"/>
        <v>0</v>
      </c>
      <c r="I828" s="34">
        <f t="shared" si="92"/>
        <v>0</v>
      </c>
      <c r="J828" s="54"/>
      <c r="K828" s="84"/>
      <c r="L828" s="84"/>
      <c r="M828" s="71"/>
      <c r="O828" s="8">
        <f t="shared" si="93"/>
        <v>0</v>
      </c>
    </row>
    <row r="829" spans="7:15" ht="12.75">
      <c r="G829" s="34">
        <f t="shared" si="90"/>
        <v>0</v>
      </c>
      <c r="H829" s="34">
        <f t="shared" si="91"/>
        <v>0</v>
      </c>
      <c r="I829" s="34">
        <f t="shared" si="92"/>
        <v>0</v>
      </c>
      <c r="J829" s="54"/>
      <c r="K829" s="84"/>
      <c r="L829" s="84"/>
      <c r="M829" s="71"/>
      <c r="O829" s="8">
        <f t="shared" si="93"/>
        <v>0</v>
      </c>
    </row>
    <row r="830" spans="7:15" ht="12.75">
      <c r="G830" s="34">
        <f t="shared" si="90"/>
        <v>0</v>
      </c>
      <c r="H830" s="34">
        <f t="shared" si="91"/>
        <v>0</v>
      </c>
      <c r="I830" s="34">
        <f t="shared" si="92"/>
        <v>0</v>
      </c>
      <c r="J830" s="54"/>
      <c r="K830" s="84"/>
      <c r="L830" s="84"/>
      <c r="M830" s="71"/>
      <c r="O830" s="8">
        <f t="shared" si="93"/>
        <v>0</v>
      </c>
    </row>
    <row r="831" spans="7:15" ht="12.75">
      <c r="G831" s="34">
        <f t="shared" si="90"/>
        <v>0</v>
      </c>
      <c r="H831" s="34">
        <f t="shared" si="91"/>
        <v>0</v>
      </c>
      <c r="I831" s="34">
        <f t="shared" si="92"/>
        <v>0</v>
      </c>
      <c r="J831" s="54"/>
      <c r="K831" s="84"/>
      <c r="L831" s="84"/>
      <c r="M831" s="71"/>
      <c r="O831" s="8">
        <f t="shared" si="93"/>
        <v>0</v>
      </c>
    </row>
    <row r="832" spans="7:15" ht="12.75">
      <c r="G832" s="34">
        <f t="shared" si="90"/>
        <v>0</v>
      </c>
      <c r="H832" s="34">
        <f t="shared" si="91"/>
        <v>0</v>
      </c>
      <c r="I832" s="34">
        <f t="shared" si="92"/>
        <v>0</v>
      </c>
      <c r="J832" s="54"/>
      <c r="K832" s="84"/>
      <c r="L832" s="84"/>
      <c r="M832" s="71"/>
      <c r="O832" s="8">
        <f t="shared" si="93"/>
        <v>0</v>
      </c>
    </row>
    <row r="833" spans="7:15" ht="12.75">
      <c r="G833" s="34">
        <f t="shared" si="90"/>
        <v>0</v>
      </c>
      <c r="H833" s="34">
        <f t="shared" si="91"/>
        <v>0</v>
      </c>
      <c r="I833" s="34">
        <f t="shared" si="92"/>
        <v>0</v>
      </c>
      <c r="J833" s="54"/>
      <c r="K833" s="84"/>
      <c r="L833" s="84"/>
      <c r="M833" s="71"/>
      <c r="O833" s="8">
        <f t="shared" si="93"/>
        <v>0</v>
      </c>
    </row>
    <row r="834" spans="7:15" ht="12.75">
      <c r="G834" s="34">
        <f t="shared" si="90"/>
        <v>0</v>
      </c>
      <c r="H834" s="34">
        <f t="shared" si="91"/>
        <v>0</v>
      </c>
      <c r="I834" s="34">
        <f t="shared" si="92"/>
        <v>0</v>
      </c>
      <c r="J834" s="54"/>
      <c r="K834" s="84"/>
      <c r="L834" s="84"/>
      <c r="M834" s="71"/>
      <c r="O834" s="8">
        <f t="shared" si="93"/>
        <v>0</v>
      </c>
    </row>
    <row r="835" spans="7:15" ht="12.75">
      <c r="G835" s="34">
        <f t="shared" si="90"/>
        <v>0</v>
      </c>
      <c r="H835" s="34">
        <f t="shared" si="91"/>
        <v>0</v>
      </c>
      <c r="I835" s="34">
        <f t="shared" si="92"/>
        <v>0</v>
      </c>
      <c r="J835" s="54"/>
      <c r="K835" s="84"/>
      <c r="L835" s="84"/>
      <c r="M835" s="71"/>
      <c r="O835" s="8">
        <f t="shared" si="93"/>
        <v>0</v>
      </c>
    </row>
    <row r="836" spans="7:15" ht="12.75">
      <c r="G836" s="34">
        <f t="shared" si="90"/>
        <v>0</v>
      </c>
      <c r="H836" s="34">
        <f t="shared" si="91"/>
        <v>0</v>
      </c>
      <c r="I836" s="34">
        <f t="shared" si="92"/>
        <v>0</v>
      </c>
      <c r="J836" s="54"/>
      <c r="K836" s="84"/>
      <c r="L836" s="84"/>
      <c r="M836" s="71"/>
      <c r="O836" s="8">
        <f t="shared" si="93"/>
        <v>0</v>
      </c>
    </row>
    <row r="837" spans="7:15" ht="12.75">
      <c r="G837" s="34">
        <f t="shared" si="90"/>
        <v>0</v>
      </c>
      <c r="H837" s="34">
        <f t="shared" si="91"/>
        <v>0</v>
      </c>
      <c r="I837" s="34">
        <f t="shared" si="92"/>
        <v>0</v>
      </c>
      <c r="J837" s="54"/>
      <c r="K837" s="84"/>
      <c r="L837" s="84"/>
      <c r="M837" s="71"/>
      <c r="O837" s="8">
        <f t="shared" si="93"/>
        <v>0</v>
      </c>
    </row>
    <row r="838" spans="7:15" ht="12.75">
      <c r="G838" s="34">
        <f t="shared" si="90"/>
        <v>0</v>
      </c>
      <c r="H838" s="34">
        <f t="shared" si="91"/>
        <v>0</v>
      </c>
      <c r="I838" s="34">
        <f t="shared" si="92"/>
        <v>0</v>
      </c>
      <c r="J838" s="54"/>
      <c r="K838" s="84"/>
      <c r="L838" s="84"/>
      <c r="M838" s="71"/>
      <c r="O838" s="8">
        <f t="shared" si="93"/>
        <v>0</v>
      </c>
    </row>
    <row r="839" spans="7:15" ht="12.75">
      <c r="G839" s="34">
        <f t="shared" si="90"/>
        <v>0</v>
      </c>
      <c r="H839" s="34">
        <f t="shared" si="91"/>
        <v>0</v>
      </c>
      <c r="I839" s="34">
        <f t="shared" si="92"/>
        <v>0</v>
      </c>
      <c r="J839" s="54"/>
      <c r="K839" s="84"/>
      <c r="L839" s="84"/>
      <c r="M839" s="71"/>
      <c r="O839" s="8">
        <f t="shared" si="93"/>
        <v>0</v>
      </c>
    </row>
    <row r="840" spans="7:15" ht="12.75">
      <c r="G840" s="34">
        <f t="shared" si="90"/>
        <v>0</v>
      </c>
      <c r="H840" s="34">
        <f t="shared" si="91"/>
        <v>0</v>
      </c>
      <c r="I840" s="34">
        <f t="shared" si="92"/>
        <v>0</v>
      </c>
      <c r="J840" s="54"/>
      <c r="K840" s="84"/>
      <c r="L840" s="84"/>
      <c r="M840" s="71"/>
      <c r="O840" s="8">
        <f t="shared" si="93"/>
        <v>0</v>
      </c>
    </row>
    <row r="841" spans="7:15" ht="12.75">
      <c r="G841" s="34">
        <f aca="true" t="shared" si="94" ref="G841:G904">INT(B841/S$17)*S$16+MOD(B841,S$19)*S$18</f>
        <v>0</v>
      </c>
      <c r="H841" s="34">
        <f aca="true" t="shared" si="95" ref="H841:H904">INT(C841/T$17)*T$16+MOD(C841,T$19)*T$18</f>
        <v>0</v>
      </c>
      <c r="I841" s="34">
        <f aca="true" t="shared" si="96" ref="I841:I904">INT(D841/U$17)*U$16+MOD(D841,U$19)*U$18</f>
        <v>0</v>
      </c>
      <c r="J841" s="54"/>
      <c r="K841" s="84"/>
      <c r="L841" s="84"/>
      <c r="M841" s="71"/>
      <c r="O841" s="8">
        <f aca="true" t="shared" si="97" ref="O841:O904">(E841-$E$8)*$R$2</f>
        <v>0</v>
      </c>
    </row>
    <row r="842" spans="7:15" ht="12.75">
      <c r="G842" s="34">
        <f t="shared" si="94"/>
        <v>0</v>
      </c>
      <c r="H842" s="34">
        <f t="shared" si="95"/>
        <v>0</v>
      </c>
      <c r="I842" s="34">
        <f t="shared" si="96"/>
        <v>0</v>
      </c>
      <c r="J842" s="54"/>
      <c r="K842" s="84"/>
      <c r="L842" s="84"/>
      <c r="M842" s="71"/>
      <c r="O842" s="8">
        <f t="shared" si="97"/>
        <v>0</v>
      </c>
    </row>
    <row r="843" spans="7:15" ht="12.75">
      <c r="G843" s="34">
        <f t="shared" si="94"/>
        <v>0</v>
      </c>
      <c r="H843" s="34">
        <f t="shared" si="95"/>
        <v>0</v>
      </c>
      <c r="I843" s="34">
        <f t="shared" si="96"/>
        <v>0</v>
      </c>
      <c r="J843" s="54"/>
      <c r="K843" s="84"/>
      <c r="L843" s="84"/>
      <c r="M843" s="71"/>
      <c r="O843" s="8">
        <f t="shared" si="97"/>
        <v>0</v>
      </c>
    </row>
    <row r="844" spans="7:15" ht="12.75">
      <c r="G844" s="34">
        <f t="shared" si="94"/>
        <v>0</v>
      </c>
      <c r="H844" s="34">
        <f t="shared" si="95"/>
        <v>0</v>
      </c>
      <c r="I844" s="34">
        <f t="shared" si="96"/>
        <v>0</v>
      </c>
      <c r="J844" s="54"/>
      <c r="K844" s="84"/>
      <c r="L844" s="84"/>
      <c r="M844" s="71"/>
      <c r="O844" s="8">
        <f t="shared" si="97"/>
        <v>0</v>
      </c>
    </row>
    <row r="845" spans="7:15" ht="12.75">
      <c r="G845" s="34">
        <f t="shared" si="94"/>
        <v>0</v>
      </c>
      <c r="H845" s="34">
        <f t="shared" si="95"/>
        <v>0</v>
      </c>
      <c r="I845" s="34">
        <f t="shared" si="96"/>
        <v>0</v>
      </c>
      <c r="J845" s="54"/>
      <c r="K845" s="84"/>
      <c r="L845" s="84"/>
      <c r="M845" s="71"/>
      <c r="O845" s="8">
        <f t="shared" si="97"/>
        <v>0</v>
      </c>
    </row>
    <row r="846" spans="7:15" ht="12.75">
      <c r="G846" s="34">
        <f t="shared" si="94"/>
        <v>0</v>
      </c>
      <c r="H846" s="34">
        <f t="shared" si="95"/>
        <v>0</v>
      </c>
      <c r="I846" s="34">
        <f t="shared" si="96"/>
        <v>0</v>
      </c>
      <c r="J846" s="54"/>
      <c r="K846" s="84"/>
      <c r="L846" s="84"/>
      <c r="M846" s="71"/>
      <c r="O846" s="8">
        <f t="shared" si="97"/>
        <v>0</v>
      </c>
    </row>
    <row r="847" spans="7:15" ht="12.75">
      <c r="G847" s="34">
        <f t="shared" si="94"/>
        <v>0</v>
      </c>
      <c r="H847" s="34">
        <f t="shared" si="95"/>
        <v>0</v>
      </c>
      <c r="I847" s="34">
        <f t="shared" si="96"/>
        <v>0</v>
      </c>
      <c r="J847" s="54"/>
      <c r="K847" s="84"/>
      <c r="L847" s="84"/>
      <c r="M847" s="71"/>
      <c r="O847" s="8">
        <f t="shared" si="97"/>
        <v>0</v>
      </c>
    </row>
    <row r="848" spans="7:15" ht="12.75">
      <c r="G848" s="34">
        <f t="shared" si="94"/>
        <v>0</v>
      </c>
      <c r="H848" s="34">
        <f t="shared" si="95"/>
        <v>0</v>
      </c>
      <c r="I848" s="34">
        <f t="shared" si="96"/>
        <v>0</v>
      </c>
      <c r="J848" s="54"/>
      <c r="K848" s="84"/>
      <c r="L848" s="84"/>
      <c r="M848" s="71"/>
      <c r="O848" s="8">
        <f t="shared" si="97"/>
        <v>0</v>
      </c>
    </row>
    <row r="849" spans="7:15" ht="12.75">
      <c r="G849" s="34">
        <f t="shared" si="94"/>
        <v>0</v>
      </c>
      <c r="H849" s="34">
        <f t="shared" si="95"/>
        <v>0</v>
      </c>
      <c r="I849" s="34">
        <f t="shared" si="96"/>
        <v>0</v>
      </c>
      <c r="J849" s="54"/>
      <c r="K849" s="84"/>
      <c r="L849" s="84"/>
      <c r="M849" s="71"/>
      <c r="O849" s="8">
        <f t="shared" si="97"/>
        <v>0</v>
      </c>
    </row>
    <row r="850" spans="7:15" ht="12.75">
      <c r="G850" s="34">
        <f t="shared" si="94"/>
        <v>0</v>
      </c>
      <c r="H850" s="34">
        <f t="shared" si="95"/>
        <v>0</v>
      </c>
      <c r="I850" s="34">
        <f t="shared" si="96"/>
        <v>0</v>
      </c>
      <c r="J850" s="54"/>
      <c r="K850" s="84"/>
      <c r="L850" s="84"/>
      <c r="M850" s="71"/>
      <c r="O850" s="8">
        <f t="shared" si="97"/>
        <v>0</v>
      </c>
    </row>
    <row r="851" spans="7:15" ht="12.75">
      <c r="G851" s="34">
        <f t="shared" si="94"/>
        <v>0</v>
      </c>
      <c r="H851" s="34">
        <f t="shared" si="95"/>
        <v>0</v>
      </c>
      <c r="I851" s="34">
        <f t="shared" si="96"/>
        <v>0</v>
      </c>
      <c r="J851" s="54"/>
      <c r="K851" s="84"/>
      <c r="L851" s="84"/>
      <c r="M851" s="71"/>
      <c r="O851" s="8">
        <f t="shared" si="97"/>
        <v>0</v>
      </c>
    </row>
    <row r="852" spans="7:15" ht="12.75">
      <c r="G852" s="34">
        <f t="shared" si="94"/>
        <v>0</v>
      </c>
      <c r="H852" s="34">
        <f t="shared" si="95"/>
        <v>0</v>
      </c>
      <c r="I852" s="34">
        <f t="shared" si="96"/>
        <v>0</v>
      </c>
      <c r="J852" s="54"/>
      <c r="K852" s="84"/>
      <c r="L852" s="84"/>
      <c r="M852" s="71"/>
      <c r="O852" s="8">
        <f t="shared" si="97"/>
        <v>0</v>
      </c>
    </row>
    <row r="853" spans="7:15" ht="12.75">
      <c r="G853" s="34">
        <f t="shared" si="94"/>
        <v>0</v>
      </c>
      <c r="H853" s="34">
        <f t="shared" si="95"/>
        <v>0</v>
      </c>
      <c r="I853" s="34">
        <f t="shared" si="96"/>
        <v>0</v>
      </c>
      <c r="J853" s="54"/>
      <c r="K853" s="84"/>
      <c r="L853" s="84"/>
      <c r="M853" s="71"/>
      <c r="O853" s="8">
        <f t="shared" si="97"/>
        <v>0</v>
      </c>
    </row>
    <row r="854" spans="7:15" ht="12.75">
      <c r="G854" s="34">
        <f t="shared" si="94"/>
        <v>0</v>
      </c>
      <c r="H854" s="34">
        <f t="shared" si="95"/>
        <v>0</v>
      </c>
      <c r="I854" s="34">
        <f t="shared" si="96"/>
        <v>0</v>
      </c>
      <c r="J854" s="54"/>
      <c r="K854" s="84"/>
      <c r="L854" s="84"/>
      <c r="M854" s="71"/>
      <c r="O854" s="8">
        <f t="shared" si="97"/>
        <v>0</v>
      </c>
    </row>
    <row r="855" spans="7:15" ht="12.75">
      <c r="G855" s="34">
        <f t="shared" si="94"/>
        <v>0</v>
      </c>
      <c r="H855" s="34">
        <f t="shared" si="95"/>
        <v>0</v>
      </c>
      <c r="I855" s="34">
        <f t="shared" si="96"/>
        <v>0</v>
      </c>
      <c r="J855" s="54"/>
      <c r="K855" s="84"/>
      <c r="L855" s="84"/>
      <c r="M855" s="71"/>
      <c r="O855" s="8">
        <f t="shared" si="97"/>
        <v>0</v>
      </c>
    </row>
    <row r="856" spans="7:15" ht="12.75">
      <c r="G856" s="34">
        <f t="shared" si="94"/>
        <v>0</v>
      </c>
      <c r="H856" s="34">
        <f t="shared" si="95"/>
        <v>0</v>
      </c>
      <c r="I856" s="34">
        <f t="shared" si="96"/>
        <v>0</v>
      </c>
      <c r="J856" s="54"/>
      <c r="K856" s="84"/>
      <c r="L856" s="84"/>
      <c r="M856" s="71"/>
      <c r="O856" s="8">
        <f t="shared" si="97"/>
        <v>0</v>
      </c>
    </row>
    <row r="857" spans="7:15" ht="12.75">
      <c r="G857" s="34">
        <f t="shared" si="94"/>
        <v>0</v>
      </c>
      <c r="H857" s="34">
        <f t="shared" si="95"/>
        <v>0</v>
      </c>
      <c r="I857" s="34">
        <f t="shared" si="96"/>
        <v>0</v>
      </c>
      <c r="J857" s="54"/>
      <c r="K857" s="84"/>
      <c r="L857" s="84"/>
      <c r="M857" s="71"/>
      <c r="O857" s="8">
        <f t="shared" si="97"/>
        <v>0</v>
      </c>
    </row>
    <row r="858" spans="7:15" ht="12.75">
      <c r="G858" s="34">
        <f t="shared" si="94"/>
        <v>0</v>
      </c>
      <c r="H858" s="34">
        <f t="shared" si="95"/>
        <v>0</v>
      </c>
      <c r="I858" s="34">
        <f t="shared" si="96"/>
        <v>0</v>
      </c>
      <c r="J858" s="54"/>
      <c r="K858" s="84"/>
      <c r="L858" s="84"/>
      <c r="M858" s="71"/>
      <c r="O858" s="8">
        <f t="shared" si="97"/>
        <v>0</v>
      </c>
    </row>
    <row r="859" spans="7:15" ht="12.75">
      <c r="G859" s="34">
        <f t="shared" si="94"/>
        <v>0</v>
      </c>
      <c r="H859" s="34">
        <f t="shared" si="95"/>
        <v>0</v>
      </c>
      <c r="I859" s="34">
        <f t="shared" si="96"/>
        <v>0</v>
      </c>
      <c r="J859" s="54"/>
      <c r="K859" s="84"/>
      <c r="L859" s="84"/>
      <c r="M859" s="71"/>
      <c r="O859" s="8">
        <f t="shared" si="97"/>
        <v>0</v>
      </c>
    </row>
    <row r="860" spans="7:15" ht="12.75">
      <c r="G860" s="34">
        <f t="shared" si="94"/>
        <v>0</v>
      </c>
      <c r="H860" s="34">
        <f t="shared" si="95"/>
        <v>0</v>
      </c>
      <c r="I860" s="34">
        <f t="shared" si="96"/>
        <v>0</v>
      </c>
      <c r="J860" s="54"/>
      <c r="K860" s="84"/>
      <c r="L860" s="84"/>
      <c r="M860" s="71"/>
      <c r="O860" s="8">
        <f t="shared" si="97"/>
        <v>0</v>
      </c>
    </row>
    <row r="861" spans="7:15" ht="12.75">
      <c r="G861" s="34">
        <f t="shared" si="94"/>
        <v>0</v>
      </c>
      <c r="H861" s="34">
        <f t="shared" si="95"/>
        <v>0</v>
      </c>
      <c r="I861" s="34">
        <f t="shared" si="96"/>
        <v>0</v>
      </c>
      <c r="J861" s="54"/>
      <c r="K861" s="84"/>
      <c r="L861" s="84"/>
      <c r="M861" s="71"/>
      <c r="O861" s="8">
        <f t="shared" si="97"/>
        <v>0</v>
      </c>
    </row>
    <row r="862" spans="7:15" ht="12.75">
      <c r="G862" s="34">
        <f t="shared" si="94"/>
        <v>0</v>
      </c>
      <c r="H862" s="34">
        <f t="shared" si="95"/>
        <v>0</v>
      </c>
      <c r="I862" s="34">
        <f t="shared" si="96"/>
        <v>0</v>
      </c>
      <c r="J862" s="54"/>
      <c r="K862" s="84"/>
      <c r="L862" s="84"/>
      <c r="M862" s="71"/>
      <c r="O862" s="8">
        <f t="shared" si="97"/>
        <v>0</v>
      </c>
    </row>
    <row r="863" spans="7:15" ht="12.75">
      <c r="G863" s="34">
        <f t="shared" si="94"/>
        <v>0</v>
      </c>
      <c r="H863" s="34">
        <f t="shared" si="95"/>
        <v>0</v>
      </c>
      <c r="I863" s="34">
        <f t="shared" si="96"/>
        <v>0</v>
      </c>
      <c r="J863" s="54"/>
      <c r="K863" s="84"/>
      <c r="L863" s="84"/>
      <c r="M863" s="71"/>
      <c r="O863" s="8">
        <f t="shared" si="97"/>
        <v>0</v>
      </c>
    </row>
    <row r="864" spans="7:15" ht="12.75">
      <c r="G864" s="34">
        <f t="shared" si="94"/>
        <v>0</v>
      </c>
      <c r="H864" s="34">
        <f t="shared" si="95"/>
        <v>0</v>
      </c>
      <c r="I864" s="34">
        <f t="shared" si="96"/>
        <v>0</v>
      </c>
      <c r="J864" s="54"/>
      <c r="K864" s="84"/>
      <c r="L864" s="84"/>
      <c r="M864" s="71"/>
      <c r="O864" s="8">
        <f t="shared" si="97"/>
        <v>0</v>
      </c>
    </row>
    <row r="865" spans="7:15" ht="12.75">
      <c r="G865" s="34">
        <f t="shared" si="94"/>
        <v>0</v>
      </c>
      <c r="H865" s="34">
        <f t="shared" si="95"/>
        <v>0</v>
      </c>
      <c r="I865" s="34">
        <f t="shared" si="96"/>
        <v>0</v>
      </c>
      <c r="J865" s="54"/>
      <c r="K865" s="84"/>
      <c r="L865" s="84"/>
      <c r="M865" s="71"/>
      <c r="O865" s="8">
        <f t="shared" si="97"/>
        <v>0</v>
      </c>
    </row>
    <row r="866" spans="7:15" ht="12.75">
      <c r="G866" s="34">
        <f t="shared" si="94"/>
        <v>0</v>
      </c>
      <c r="H866" s="34">
        <f t="shared" si="95"/>
        <v>0</v>
      </c>
      <c r="I866" s="34">
        <f t="shared" si="96"/>
        <v>0</v>
      </c>
      <c r="J866" s="54"/>
      <c r="K866" s="84"/>
      <c r="L866" s="84"/>
      <c r="M866" s="71"/>
      <c r="O866" s="8">
        <f t="shared" si="97"/>
        <v>0</v>
      </c>
    </row>
    <row r="867" spans="7:15" ht="12.75">
      <c r="G867" s="34">
        <f t="shared" si="94"/>
        <v>0</v>
      </c>
      <c r="H867" s="34">
        <f t="shared" si="95"/>
        <v>0</v>
      </c>
      <c r="I867" s="34">
        <f t="shared" si="96"/>
        <v>0</v>
      </c>
      <c r="J867" s="54"/>
      <c r="K867" s="84"/>
      <c r="L867" s="84"/>
      <c r="M867" s="71"/>
      <c r="O867" s="8">
        <f t="shared" si="97"/>
        <v>0</v>
      </c>
    </row>
    <row r="868" spans="7:15" ht="12.75">
      <c r="G868" s="34">
        <f t="shared" si="94"/>
        <v>0</v>
      </c>
      <c r="H868" s="34">
        <f t="shared" si="95"/>
        <v>0</v>
      </c>
      <c r="I868" s="34">
        <f t="shared" si="96"/>
        <v>0</v>
      </c>
      <c r="J868" s="54"/>
      <c r="K868" s="84"/>
      <c r="L868" s="84"/>
      <c r="M868" s="71"/>
      <c r="O868" s="8">
        <f t="shared" si="97"/>
        <v>0</v>
      </c>
    </row>
    <row r="869" spans="7:15" ht="12.75">
      <c r="G869" s="34">
        <f t="shared" si="94"/>
        <v>0</v>
      </c>
      <c r="H869" s="34">
        <f t="shared" si="95"/>
        <v>0</v>
      </c>
      <c r="I869" s="34">
        <f t="shared" si="96"/>
        <v>0</v>
      </c>
      <c r="J869" s="54"/>
      <c r="K869" s="84"/>
      <c r="L869" s="84"/>
      <c r="M869" s="71"/>
      <c r="O869" s="8">
        <f t="shared" si="97"/>
        <v>0</v>
      </c>
    </row>
    <row r="870" spans="7:15" ht="12.75">
      <c r="G870" s="34">
        <f t="shared" si="94"/>
        <v>0</v>
      </c>
      <c r="H870" s="34">
        <f t="shared" si="95"/>
        <v>0</v>
      </c>
      <c r="I870" s="34">
        <f t="shared" si="96"/>
        <v>0</v>
      </c>
      <c r="J870" s="54"/>
      <c r="K870" s="84"/>
      <c r="L870" s="84"/>
      <c r="M870" s="71"/>
      <c r="O870" s="8">
        <f t="shared" si="97"/>
        <v>0</v>
      </c>
    </row>
    <row r="871" spans="7:15" ht="12.75">
      <c r="G871" s="34">
        <f t="shared" si="94"/>
        <v>0</v>
      </c>
      <c r="H871" s="34">
        <f t="shared" si="95"/>
        <v>0</v>
      </c>
      <c r="I871" s="34">
        <f t="shared" si="96"/>
        <v>0</v>
      </c>
      <c r="J871" s="54"/>
      <c r="K871" s="84"/>
      <c r="L871" s="84"/>
      <c r="M871" s="71"/>
      <c r="O871" s="8">
        <f t="shared" si="97"/>
        <v>0</v>
      </c>
    </row>
    <row r="872" spans="7:15" ht="12.75">
      <c r="G872" s="34">
        <f t="shared" si="94"/>
        <v>0</v>
      </c>
      <c r="H872" s="34">
        <f t="shared" si="95"/>
        <v>0</v>
      </c>
      <c r="I872" s="34">
        <f t="shared" si="96"/>
        <v>0</v>
      </c>
      <c r="J872" s="54"/>
      <c r="K872" s="84"/>
      <c r="L872" s="84"/>
      <c r="M872" s="71"/>
      <c r="O872" s="8">
        <f t="shared" si="97"/>
        <v>0</v>
      </c>
    </row>
    <row r="873" spans="7:15" ht="12.75">
      <c r="G873" s="34">
        <f t="shared" si="94"/>
        <v>0</v>
      </c>
      <c r="H873" s="34">
        <f t="shared" si="95"/>
        <v>0</v>
      </c>
      <c r="I873" s="34">
        <f t="shared" si="96"/>
        <v>0</v>
      </c>
      <c r="J873" s="54"/>
      <c r="K873" s="84"/>
      <c r="L873" s="84"/>
      <c r="M873" s="71"/>
      <c r="O873" s="8">
        <f t="shared" si="97"/>
        <v>0</v>
      </c>
    </row>
    <row r="874" spans="7:15" ht="12.75">
      <c r="G874" s="34">
        <f t="shared" si="94"/>
        <v>0</v>
      </c>
      <c r="H874" s="34">
        <f t="shared" si="95"/>
        <v>0</v>
      </c>
      <c r="I874" s="34">
        <f t="shared" si="96"/>
        <v>0</v>
      </c>
      <c r="J874" s="54"/>
      <c r="K874" s="84"/>
      <c r="L874" s="84"/>
      <c r="M874" s="71"/>
      <c r="O874" s="8">
        <f t="shared" si="97"/>
        <v>0</v>
      </c>
    </row>
    <row r="875" spans="7:15" ht="12.75">
      <c r="G875" s="34">
        <f t="shared" si="94"/>
        <v>0</v>
      </c>
      <c r="H875" s="34">
        <f t="shared" si="95"/>
        <v>0</v>
      </c>
      <c r="I875" s="34">
        <f t="shared" si="96"/>
        <v>0</v>
      </c>
      <c r="J875" s="54"/>
      <c r="K875" s="84"/>
      <c r="L875" s="84"/>
      <c r="M875" s="71"/>
      <c r="O875" s="8">
        <f t="shared" si="97"/>
        <v>0</v>
      </c>
    </row>
    <row r="876" spans="7:15" ht="12.75">
      <c r="G876" s="34">
        <f t="shared" si="94"/>
        <v>0</v>
      </c>
      <c r="H876" s="34">
        <f t="shared" si="95"/>
        <v>0</v>
      </c>
      <c r="I876" s="34">
        <f t="shared" si="96"/>
        <v>0</v>
      </c>
      <c r="J876" s="54"/>
      <c r="K876" s="84"/>
      <c r="L876" s="84"/>
      <c r="M876" s="71"/>
      <c r="O876" s="8">
        <f t="shared" si="97"/>
        <v>0</v>
      </c>
    </row>
    <row r="877" spans="7:15" ht="12.75">
      <c r="G877" s="34">
        <f t="shared" si="94"/>
        <v>0</v>
      </c>
      <c r="H877" s="34">
        <f t="shared" si="95"/>
        <v>0</v>
      </c>
      <c r="I877" s="34">
        <f t="shared" si="96"/>
        <v>0</v>
      </c>
      <c r="J877" s="54"/>
      <c r="K877" s="84"/>
      <c r="L877" s="84"/>
      <c r="M877" s="71"/>
      <c r="O877" s="8">
        <f t="shared" si="97"/>
        <v>0</v>
      </c>
    </row>
    <row r="878" spans="7:15" ht="12.75">
      <c r="G878" s="34">
        <f t="shared" si="94"/>
        <v>0</v>
      </c>
      <c r="H878" s="34">
        <f t="shared" si="95"/>
        <v>0</v>
      </c>
      <c r="I878" s="34">
        <f t="shared" si="96"/>
        <v>0</v>
      </c>
      <c r="J878" s="54"/>
      <c r="K878" s="84"/>
      <c r="L878" s="84"/>
      <c r="M878" s="71"/>
      <c r="O878" s="8">
        <f t="shared" si="97"/>
        <v>0</v>
      </c>
    </row>
    <row r="879" spans="7:15" ht="12.75">
      <c r="G879" s="34">
        <f t="shared" si="94"/>
        <v>0</v>
      </c>
      <c r="H879" s="34">
        <f t="shared" si="95"/>
        <v>0</v>
      </c>
      <c r="I879" s="34">
        <f t="shared" si="96"/>
        <v>0</v>
      </c>
      <c r="J879" s="54"/>
      <c r="K879" s="84"/>
      <c r="L879" s="84"/>
      <c r="M879" s="71"/>
      <c r="O879" s="8">
        <f t="shared" si="97"/>
        <v>0</v>
      </c>
    </row>
    <row r="880" spans="7:15" ht="12.75">
      <c r="G880" s="34">
        <f t="shared" si="94"/>
        <v>0</v>
      </c>
      <c r="H880" s="34">
        <f t="shared" si="95"/>
        <v>0</v>
      </c>
      <c r="I880" s="34">
        <f t="shared" si="96"/>
        <v>0</v>
      </c>
      <c r="J880" s="54"/>
      <c r="K880" s="84"/>
      <c r="L880" s="84"/>
      <c r="M880" s="71"/>
      <c r="O880" s="8">
        <f t="shared" si="97"/>
        <v>0</v>
      </c>
    </row>
    <row r="881" spans="7:15" ht="12.75">
      <c r="G881" s="34">
        <f t="shared" si="94"/>
        <v>0</v>
      </c>
      <c r="H881" s="34">
        <f t="shared" si="95"/>
        <v>0</v>
      </c>
      <c r="I881" s="34">
        <f t="shared" si="96"/>
        <v>0</v>
      </c>
      <c r="J881" s="54"/>
      <c r="K881" s="84"/>
      <c r="L881" s="84"/>
      <c r="M881" s="71"/>
      <c r="O881" s="8">
        <f t="shared" si="97"/>
        <v>0</v>
      </c>
    </row>
    <row r="882" spans="7:15" ht="12.75">
      <c r="G882" s="34">
        <f t="shared" si="94"/>
        <v>0</v>
      </c>
      <c r="H882" s="34">
        <f t="shared" si="95"/>
        <v>0</v>
      </c>
      <c r="I882" s="34">
        <f t="shared" si="96"/>
        <v>0</v>
      </c>
      <c r="J882" s="54"/>
      <c r="K882" s="84"/>
      <c r="L882" s="84"/>
      <c r="M882" s="71"/>
      <c r="O882" s="8">
        <f t="shared" si="97"/>
        <v>0</v>
      </c>
    </row>
    <row r="883" spans="7:15" ht="12.75">
      <c r="G883" s="34">
        <f t="shared" si="94"/>
        <v>0</v>
      </c>
      <c r="H883" s="34">
        <f t="shared" si="95"/>
        <v>0</v>
      </c>
      <c r="I883" s="34">
        <f t="shared" si="96"/>
        <v>0</v>
      </c>
      <c r="J883" s="54"/>
      <c r="K883" s="84"/>
      <c r="L883" s="84"/>
      <c r="M883" s="71"/>
      <c r="O883" s="8">
        <f t="shared" si="97"/>
        <v>0</v>
      </c>
    </row>
    <row r="884" spans="7:15" ht="12.75">
      <c r="G884" s="34">
        <f t="shared" si="94"/>
        <v>0</v>
      </c>
      <c r="H884" s="34">
        <f t="shared" si="95"/>
        <v>0</v>
      </c>
      <c r="I884" s="34">
        <f t="shared" si="96"/>
        <v>0</v>
      </c>
      <c r="J884" s="54"/>
      <c r="K884" s="84"/>
      <c r="L884" s="84"/>
      <c r="M884" s="71"/>
      <c r="O884" s="8">
        <f t="shared" si="97"/>
        <v>0</v>
      </c>
    </row>
    <row r="885" spans="7:15" ht="12.75">
      <c r="G885" s="34">
        <f t="shared" si="94"/>
        <v>0</v>
      </c>
      <c r="H885" s="34">
        <f t="shared" si="95"/>
        <v>0</v>
      </c>
      <c r="I885" s="34">
        <f t="shared" si="96"/>
        <v>0</v>
      </c>
      <c r="J885" s="54"/>
      <c r="K885" s="84"/>
      <c r="L885" s="84"/>
      <c r="M885" s="71"/>
      <c r="O885" s="8">
        <f t="shared" si="97"/>
        <v>0</v>
      </c>
    </row>
    <row r="886" spans="7:15" ht="12.75">
      <c r="G886" s="34">
        <f t="shared" si="94"/>
        <v>0</v>
      </c>
      <c r="H886" s="34">
        <f t="shared" si="95"/>
        <v>0</v>
      </c>
      <c r="I886" s="34">
        <f t="shared" si="96"/>
        <v>0</v>
      </c>
      <c r="J886" s="54"/>
      <c r="K886" s="84"/>
      <c r="L886" s="84"/>
      <c r="M886" s="71"/>
      <c r="O886" s="8">
        <f t="shared" si="97"/>
        <v>0</v>
      </c>
    </row>
    <row r="887" spans="7:15" ht="12.75">
      <c r="G887" s="34">
        <f t="shared" si="94"/>
        <v>0</v>
      </c>
      <c r="H887" s="34">
        <f t="shared" si="95"/>
        <v>0</v>
      </c>
      <c r="I887" s="34">
        <f t="shared" si="96"/>
        <v>0</v>
      </c>
      <c r="J887" s="54"/>
      <c r="K887" s="84"/>
      <c r="L887" s="84"/>
      <c r="M887" s="71"/>
      <c r="O887" s="8">
        <f t="shared" si="97"/>
        <v>0</v>
      </c>
    </row>
    <row r="888" spans="7:15" ht="12.75">
      <c r="G888" s="34">
        <f t="shared" si="94"/>
        <v>0</v>
      </c>
      <c r="H888" s="34">
        <f t="shared" si="95"/>
        <v>0</v>
      </c>
      <c r="I888" s="34">
        <f t="shared" si="96"/>
        <v>0</v>
      </c>
      <c r="J888" s="54"/>
      <c r="K888" s="84"/>
      <c r="L888" s="84"/>
      <c r="M888" s="71"/>
      <c r="O888" s="8">
        <f t="shared" si="97"/>
        <v>0</v>
      </c>
    </row>
    <row r="889" spans="7:15" ht="12.75">
      <c r="G889" s="34">
        <f t="shared" si="94"/>
        <v>0</v>
      </c>
      <c r="H889" s="34">
        <f t="shared" si="95"/>
        <v>0</v>
      </c>
      <c r="I889" s="34">
        <f t="shared" si="96"/>
        <v>0</v>
      </c>
      <c r="J889" s="54"/>
      <c r="K889" s="84"/>
      <c r="L889" s="84"/>
      <c r="M889" s="71"/>
      <c r="O889" s="8">
        <f t="shared" si="97"/>
        <v>0</v>
      </c>
    </row>
    <row r="890" spans="7:15" ht="12.75">
      <c r="G890" s="34">
        <f t="shared" si="94"/>
        <v>0</v>
      </c>
      <c r="H890" s="34">
        <f t="shared" si="95"/>
        <v>0</v>
      </c>
      <c r="I890" s="34">
        <f t="shared" si="96"/>
        <v>0</v>
      </c>
      <c r="J890" s="54"/>
      <c r="K890" s="84"/>
      <c r="L890" s="84"/>
      <c r="M890" s="71"/>
      <c r="O890" s="8">
        <f t="shared" si="97"/>
        <v>0</v>
      </c>
    </row>
    <row r="891" spans="7:15" ht="12.75">
      <c r="G891" s="34">
        <f t="shared" si="94"/>
        <v>0</v>
      </c>
      <c r="H891" s="34">
        <f t="shared" si="95"/>
        <v>0</v>
      </c>
      <c r="I891" s="34">
        <f t="shared" si="96"/>
        <v>0</v>
      </c>
      <c r="J891" s="54"/>
      <c r="K891" s="84"/>
      <c r="L891" s="84"/>
      <c r="M891" s="71"/>
      <c r="O891" s="8">
        <f t="shared" si="97"/>
        <v>0</v>
      </c>
    </row>
    <row r="892" spans="7:15" ht="12.75">
      <c r="G892" s="34">
        <f t="shared" si="94"/>
        <v>0</v>
      </c>
      <c r="H892" s="34">
        <f t="shared" si="95"/>
        <v>0</v>
      </c>
      <c r="I892" s="34">
        <f t="shared" si="96"/>
        <v>0</v>
      </c>
      <c r="J892" s="54"/>
      <c r="K892" s="84"/>
      <c r="L892" s="84"/>
      <c r="M892" s="71"/>
      <c r="O892" s="8">
        <f t="shared" si="97"/>
        <v>0</v>
      </c>
    </row>
    <row r="893" spans="7:15" ht="12.75">
      <c r="G893" s="34">
        <f t="shared" si="94"/>
        <v>0</v>
      </c>
      <c r="H893" s="34">
        <f t="shared" si="95"/>
        <v>0</v>
      </c>
      <c r="I893" s="34">
        <f t="shared" si="96"/>
        <v>0</v>
      </c>
      <c r="J893" s="54"/>
      <c r="K893" s="84"/>
      <c r="L893" s="84"/>
      <c r="M893" s="71"/>
      <c r="O893" s="8">
        <f t="shared" si="97"/>
        <v>0</v>
      </c>
    </row>
    <row r="894" spans="7:15" ht="12.75">
      <c r="G894" s="34">
        <f t="shared" si="94"/>
        <v>0</v>
      </c>
      <c r="H894" s="34">
        <f t="shared" si="95"/>
        <v>0</v>
      </c>
      <c r="I894" s="34">
        <f t="shared" si="96"/>
        <v>0</v>
      </c>
      <c r="J894" s="54"/>
      <c r="K894" s="84"/>
      <c r="L894" s="84"/>
      <c r="M894" s="71"/>
      <c r="O894" s="8">
        <f t="shared" si="97"/>
        <v>0</v>
      </c>
    </row>
    <row r="895" spans="7:15" ht="12.75">
      <c r="G895" s="34">
        <f t="shared" si="94"/>
        <v>0</v>
      </c>
      <c r="H895" s="34">
        <f t="shared" si="95"/>
        <v>0</v>
      </c>
      <c r="I895" s="34">
        <f t="shared" si="96"/>
        <v>0</v>
      </c>
      <c r="J895" s="54"/>
      <c r="K895" s="84"/>
      <c r="L895" s="84"/>
      <c r="M895" s="71"/>
      <c r="O895" s="8">
        <f t="shared" si="97"/>
        <v>0</v>
      </c>
    </row>
    <row r="896" spans="7:15" ht="12.75">
      <c r="G896" s="34">
        <f t="shared" si="94"/>
        <v>0</v>
      </c>
      <c r="H896" s="34">
        <f t="shared" si="95"/>
        <v>0</v>
      </c>
      <c r="I896" s="34">
        <f t="shared" si="96"/>
        <v>0</v>
      </c>
      <c r="J896" s="54"/>
      <c r="K896" s="84"/>
      <c r="L896" s="84"/>
      <c r="M896" s="71"/>
      <c r="O896" s="8">
        <f t="shared" si="97"/>
        <v>0</v>
      </c>
    </row>
    <row r="897" spans="7:15" ht="12.75">
      <c r="G897" s="34">
        <f t="shared" si="94"/>
        <v>0</v>
      </c>
      <c r="H897" s="34">
        <f t="shared" si="95"/>
        <v>0</v>
      </c>
      <c r="I897" s="34">
        <f t="shared" si="96"/>
        <v>0</v>
      </c>
      <c r="J897" s="54"/>
      <c r="K897" s="84"/>
      <c r="L897" s="84"/>
      <c r="M897" s="71"/>
      <c r="O897" s="8">
        <f t="shared" si="97"/>
        <v>0</v>
      </c>
    </row>
    <row r="898" spans="7:15" ht="12.75">
      <c r="G898" s="34">
        <f t="shared" si="94"/>
        <v>0</v>
      </c>
      <c r="H898" s="34">
        <f t="shared" si="95"/>
        <v>0</v>
      </c>
      <c r="I898" s="34">
        <f t="shared" si="96"/>
        <v>0</v>
      </c>
      <c r="J898" s="54"/>
      <c r="K898" s="84"/>
      <c r="L898" s="84"/>
      <c r="M898" s="71"/>
      <c r="O898" s="8">
        <f t="shared" si="97"/>
        <v>0</v>
      </c>
    </row>
    <row r="899" spans="7:15" ht="12.75">
      <c r="G899" s="34">
        <f t="shared" si="94"/>
        <v>0</v>
      </c>
      <c r="H899" s="34">
        <f t="shared" si="95"/>
        <v>0</v>
      </c>
      <c r="I899" s="34">
        <f t="shared" si="96"/>
        <v>0</v>
      </c>
      <c r="J899" s="54"/>
      <c r="K899" s="84"/>
      <c r="L899" s="84"/>
      <c r="M899" s="71"/>
      <c r="O899" s="8">
        <f t="shared" si="97"/>
        <v>0</v>
      </c>
    </row>
    <row r="900" spans="7:15" ht="12.75">
      <c r="G900" s="34">
        <f t="shared" si="94"/>
        <v>0</v>
      </c>
      <c r="H900" s="34">
        <f t="shared" si="95"/>
        <v>0</v>
      </c>
      <c r="I900" s="34">
        <f t="shared" si="96"/>
        <v>0</v>
      </c>
      <c r="J900" s="54"/>
      <c r="K900" s="84"/>
      <c r="L900" s="84"/>
      <c r="M900" s="71"/>
      <c r="O900" s="8">
        <f t="shared" si="97"/>
        <v>0</v>
      </c>
    </row>
    <row r="901" spans="7:15" ht="12.75">
      <c r="G901" s="34">
        <f t="shared" si="94"/>
        <v>0</v>
      </c>
      <c r="H901" s="34">
        <f t="shared" si="95"/>
        <v>0</v>
      </c>
      <c r="I901" s="34">
        <f t="shared" si="96"/>
        <v>0</v>
      </c>
      <c r="J901" s="54"/>
      <c r="K901" s="84"/>
      <c r="L901" s="84"/>
      <c r="M901" s="71"/>
      <c r="O901" s="8">
        <f t="shared" si="97"/>
        <v>0</v>
      </c>
    </row>
    <row r="902" spans="7:15" ht="12.75">
      <c r="G902" s="34">
        <f t="shared" si="94"/>
        <v>0</v>
      </c>
      <c r="H902" s="34">
        <f t="shared" si="95"/>
        <v>0</v>
      </c>
      <c r="I902" s="34">
        <f t="shared" si="96"/>
        <v>0</v>
      </c>
      <c r="J902" s="54"/>
      <c r="K902" s="84"/>
      <c r="L902" s="84"/>
      <c r="M902" s="71"/>
      <c r="O902" s="8">
        <f t="shared" si="97"/>
        <v>0</v>
      </c>
    </row>
    <row r="903" spans="7:15" ht="12.75">
      <c r="G903" s="34">
        <f t="shared" si="94"/>
        <v>0</v>
      </c>
      <c r="H903" s="34">
        <f t="shared" si="95"/>
        <v>0</v>
      </c>
      <c r="I903" s="34">
        <f t="shared" si="96"/>
        <v>0</v>
      </c>
      <c r="J903" s="54"/>
      <c r="K903" s="84"/>
      <c r="L903" s="84"/>
      <c r="M903" s="71"/>
      <c r="O903" s="8">
        <f t="shared" si="97"/>
        <v>0</v>
      </c>
    </row>
    <row r="904" spans="7:15" ht="12.75">
      <c r="G904" s="34">
        <f t="shared" si="94"/>
        <v>0</v>
      </c>
      <c r="H904" s="34">
        <f t="shared" si="95"/>
        <v>0</v>
      </c>
      <c r="I904" s="34">
        <f t="shared" si="96"/>
        <v>0</v>
      </c>
      <c r="J904" s="54"/>
      <c r="K904" s="84"/>
      <c r="L904" s="84"/>
      <c r="M904" s="71"/>
      <c r="O904" s="8">
        <f t="shared" si="97"/>
        <v>0</v>
      </c>
    </row>
    <row r="905" spans="7:15" ht="12.75">
      <c r="G905" s="34">
        <f aca="true" t="shared" si="98" ref="G905:G968">INT(B905/S$17)*S$16+MOD(B905,S$19)*S$18</f>
        <v>0</v>
      </c>
      <c r="H905" s="34">
        <f aca="true" t="shared" si="99" ref="H905:H968">INT(C905/T$17)*T$16+MOD(C905,T$19)*T$18</f>
        <v>0</v>
      </c>
      <c r="I905" s="34">
        <f aca="true" t="shared" si="100" ref="I905:I968">INT(D905/U$17)*U$16+MOD(D905,U$19)*U$18</f>
        <v>0</v>
      </c>
      <c r="J905" s="54"/>
      <c r="K905" s="84"/>
      <c r="L905" s="84"/>
      <c r="M905" s="71"/>
      <c r="O905" s="8">
        <f aca="true" t="shared" si="101" ref="O905:O968">(E905-$E$8)*$R$2</f>
        <v>0</v>
      </c>
    </row>
    <row r="906" spans="7:15" ht="12.75">
      <c r="G906" s="34">
        <f t="shared" si="98"/>
        <v>0</v>
      </c>
      <c r="H906" s="34">
        <f t="shared" si="99"/>
        <v>0</v>
      </c>
      <c r="I906" s="34">
        <f t="shared" si="100"/>
        <v>0</v>
      </c>
      <c r="J906" s="54"/>
      <c r="K906" s="84"/>
      <c r="L906" s="84"/>
      <c r="M906" s="71"/>
      <c r="O906" s="8">
        <f t="shared" si="101"/>
        <v>0</v>
      </c>
    </row>
    <row r="907" spans="7:15" ht="12.75">
      <c r="G907" s="34">
        <f t="shared" si="98"/>
        <v>0</v>
      </c>
      <c r="H907" s="34">
        <f t="shared" si="99"/>
        <v>0</v>
      </c>
      <c r="I907" s="34">
        <f t="shared" si="100"/>
        <v>0</v>
      </c>
      <c r="J907" s="54"/>
      <c r="K907" s="84"/>
      <c r="L907" s="84"/>
      <c r="M907" s="71"/>
      <c r="O907" s="8">
        <f t="shared" si="101"/>
        <v>0</v>
      </c>
    </row>
    <row r="908" spans="7:15" ht="12.75">
      <c r="G908" s="34">
        <f t="shared" si="98"/>
        <v>0</v>
      </c>
      <c r="H908" s="34">
        <f t="shared" si="99"/>
        <v>0</v>
      </c>
      <c r="I908" s="34">
        <f t="shared" si="100"/>
        <v>0</v>
      </c>
      <c r="J908" s="54"/>
      <c r="K908" s="84"/>
      <c r="L908" s="84"/>
      <c r="M908" s="71"/>
      <c r="O908" s="8">
        <f t="shared" si="101"/>
        <v>0</v>
      </c>
    </row>
    <row r="909" spans="7:15" ht="12.75">
      <c r="G909" s="34">
        <f t="shared" si="98"/>
        <v>0</v>
      </c>
      <c r="H909" s="34">
        <f t="shared" si="99"/>
        <v>0</v>
      </c>
      <c r="I909" s="34">
        <f t="shared" si="100"/>
        <v>0</v>
      </c>
      <c r="J909" s="54"/>
      <c r="K909" s="84"/>
      <c r="L909" s="84"/>
      <c r="M909" s="71"/>
      <c r="O909" s="8">
        <f t="shared" si="101"/>
        <v>0</v>
      </c>
    </row>
    <row r="910" spans="7:15" ht="12.75">
      <c r="G910" s="34">
        <f t="shared" si="98"/>
        <v>0</v>
      </c>
      <c r="H910" s="34">
        <f t="shared" si="99"/>
        <v>0</v>
      </c>
      <c r="I910" s="34">
        <f t="shared" si="100"/>
        <v>0</v>
      </c>
      <c r="J910" s="54"/>
      <c r="K910" s="84"/>
      <c r="L910" s="84"/>
      <c r="M910" s="71"/>
      <c r="O910" s="8">
        <f t="shared" si="101"/>
        <v>0</v>
      </c>
    </row>
    <row r="911" spans="7:15" ht="12.75">
      <c r="G911" s="34">
        <f t="shared" si="98"/>
        <v>0</v>
      </c>
      <c r="H911" s="34">
        <f t="shared" si="99"/>
        <v>0</v>
      </c>
      <c r="I911" s="34">
        <f t="shared" si="100"/>
        <v>0</v>
      </c>
      <c r="J911" s="54"/>
      <c r="K911" s="84"/>
      <c r="L911" s="84"/>
      <c r="M911" s="71"/>
      <c r="O911" s="8">
        <f t="shared" si="101"/>
        <v>0</v>
      </c>
    </row>
    <row r="912" spans="7:15" ht="12.75">
      <c r="G912" s="34">
        <f t="shared" si="98"/>
        <v>0</v>
      </c>
      <c r="H912" s="34">
        <f t="shared" si="99"/>
        <v>0</v>
      </c>
      <c r="I912" s="34">
        <f t="shared" si="100"/>
        <v>0</v>
      </c>
      <c r="J912" s="54"/>
      <c r="K912" s="84"/>
      <c r="L912" s="84"/>
      <c r="M912" s="71"/>
      <c r="O912" s="8">
        <f t="shared" si="101"/>
        <v>0</v>
      </c>
    </row>
    <row r="913" spans="7:15" ht="12.75">
      <c r="G913" s="34">
        <f t="shared" si="98"/>
        <v>0</v>
      </c>
      <c r="H913" s="34">
        <f t="shared" si="99"/>
        <v>0</v>
      </c>
      <c r="I913" s="34">
        <f t="shared" si="100"/>
        <v>0</v>
      </c>
      <c r="J913" s="54"/>
      <c r="K913" s="84"/>
      <c r="L913" s="84"/>
      <c r="M913" s="71"/>
      <c r="O913" s="8">
        <f t="shared" si="101"/>
        <v>0</v>
      </c>
    </row>
    <row r="914" spans="7:15" ht="12.75">
      <c r="G914" s="34">
        <f t="shared" si="98"/>
        <v>0</v>
      </c>
      <c r="H914" s="34">
        <f t="shared" si="99"/>
        <v>0</v>
      </c>
      <c r="I914" s="34">
        <f t="shared" si="100"/>
        <v>0</v>
      </c>
      <c r="J914" s="54"/>
      <c r="K914" s="84"/>
      <c r="L914" s="84"/>
      <c r="M914" s="71"/>
      <c r="O914" s="8">
        <f t="shared" si="101"/>
        <v>0</v>
      </c>
    </row>
    <row r="915" spans="7:15" ht="12.75">
      <c r="G915" s="34">
        <f t="shared" si="98"/>
        <v>0</v>
      </c>
      <c r="H915" s="34">
        <f t="shared" si="99"/>
        <v>0</v>
      </c>
      <c r="I915" s="34">
        <f t="shared" si="100"/>
        <v>0</v>
      </c>
      <c r="J915" s="54"/>
      <c r="K915" s="84"/>
      <c r="L915" s="84"/>
      <c r="M915" s="71"/>
      <c r="O915" s="8">
        <f t="shared" si="101"/>
        <v>0</v>
      </c>
    </row>
    <row r="916" spans="7:15" ht="12.75">
      <c r="G916" s="34">
        <f t="shared" si="98"/>
        <v>0</v>
      </c>
      <c r="H916" s="34">
        <f t="shared" si="99"/>
        <v>0</v>
      </c>
      <c r="I916" s="34">
        <f t="shared" si="100"/>
        <v>0</v>
      </c>
      <c r="J916" s="54"/>
      <c r="K916" s="84"/>
      <c r="L916" s="84"/>
      <c r="M916" s="71"/>
      <c r="O916" s="8">
        <f t="shared" si="101"/>
        <v>0</v>
      </c>
    </row>
    <row r="917" spans="7:15" ht="12.75">
      <c r="G917" s="34">
        <f t="shared" si="98"/>
        <v>0</v>
      </c>
      <c r="H917" s="34">
        <f t="shared" si="99"/>
        <v>0</v>
      </c>
      <c r="I917" s="34">
        <f t="shared" si="100"/>
        <v>0</v>
      </c>
      <c r="J917" s="54"/>
      <c r="K917" s="84"/>
      <c r="L917" s="84"/>
      <c r="M917" s="71"/>
      <c r="O917" s="8">
        <f t="shared" si="101"/>
        <v>0</v>
      </c>
    </row>
    <row r="918" spans="7:15" ht="12.75">
      <c r="G918" s="34">
        <f t="shared" si="98"/>
        <v>0</v>
      </c>
      <c r="H918" s="34">
        <f t="shared" si="99"/>
        <v>0</v>
      </c>
      <c r="I918" s="34">
        <f t="shared" si="100"/>
        <v>0</v>
      </c>
      <c r="J918" s="54"/>
      <c r="K918" s="84"/>
      <c r="L918" s="84"/>
      <c r="M918" s="71"/>
      <c r="O918" s="8">
        <f t="shared" si="101"/>
        <v>0</v>
      </c>
    </row>
    <row r="919" spans="7:15" ht="12.75">
      <c r="G919" s="34">
        <f t="shared" si="98"/>
        <v>0</v>
      </c>
      <c r="H919" s="34">
        <f t="shared" si="99"/>
        <v>0</v>
      </c>
      <c r="I919" s="34">
        <f t="shared" si="100"/>
        <v>0</v>
      </c>
      <c r="J919" s="54"/>
      <c r="K919" s="84"/>
      <c r="L919" s="84"/>
      <c r="M919" s="71"/>
      <c r="O919" s="8">
        <f t="shared" si="101"/>
        <v>0</v>
      </c>
    </row>
    <row r="920" spans="7:15" ht="12.75">
      <c r="G920" s="34">
        <f t="shared" si="98"/>
        <v>0</v>
      </c>
      <c r="H920" s="34">
        <f t="shared" si="99"/>
        <v>0</v>
      </c>
      <c r="I920" s="34">
        <f t="shared" si="100"/>
        <v>0</v>
      </c>
      <c r="J920" s="54"/>
      <c r="K920" s="84"/>
      <c r="L920" s="84"/>
      <c r="M920" s="71"/>
      <c r="O920" s="8">
        <f t="shared" si="101"/>
        <v>0</v>
      </c>
    </row>
    <row r="921" spans="7:15" ht="12.75">
      <c r="G921" s="34">
        <f t="shared" si="98"/>
        <v>0</v>
      </c>
      <c r="H921" s="34">
        <f t="shared" si="99"/>
        <v>0</v>
      </c>
      <c r="I921" s="34">
        <f t="shared" si="100"/>
        <v>0</v>
      </c>
      <c r="J921" s="54"/>
      <c r="K921" s="84"/>
      <c r="L921" s="84"/>
      <c r="M921" s="71"/>
      <c r="O921" s="8">
        <f t="shared" si="101"/>
        <v>0</v>
      </c>
    </row>
    <row r="922" spans="7:15" ht="12.75">
      <c r="G922" s="34">
        <f t="shared" si="98"/>
        <v>0</v>
      </c>
      <c r="H922" s="34">
        <f t="shared" si="99"/>
        <v>0</v>
      </c>
      <c r="I922" s="34">
        <f t="shared" si="100"/>
        <v>0</v>
      </c>
      <c r="J922" s="54"/>
      <c r="K922" s="84"/>
      <c r="L922" s="84"/>
      <c r="M922" s="71"/>
      <c r="O922" s="8">
        <f t="shared" si="101"/>
        <v>0</v>
      </c>
    </row>
    <row r="923" spans="7:15" ht="12.75">
      <c r="G923" s="34">
        <f t="shared" si="98"/>
        <v>0</v>
      </c>
      <c r="H923" s="34">
        <f t="shared" si="99"/>
        <v>0</v>
      </c>
      <c r="I923" s="34">
        <f t="shared" si="100"/>
        <v>0</v>
      </c>
      <c r="J923" s="54"/>
      <c r="K923" s="84"/>
      <c r="L923" s="84"/>
      <c r="M923" s="71"/>
      <c r="O923" s="8">
        <f t="shared" si="101"/>
        <v>0</v>
      </c>
    </row>
    <row r="924" spans="7:15" ht="12.75">
      <c r="G924" s="34">
        <f t="shared" si="98"/>
        <v>0</v>
      </c>
      <c r="H924" s="34">
        <f t="shared" si="99"/>
        <v>0</v>
      </c>
      <c r="I924" s="34">
        <f t="shared" si="100"/>
        <v>0</v>
      </c>
      <c r="J924" s="54"/>
      <c r="K924" s="84"/>
      <c r="L924" s="84"/>
      <c r="M924" s="71"/>
      <c r="O924" s="8">
        <f t="shared" si="101"/>
        <v>0</v>
      </c>
    </row>
    <row r="925" spans="7:15" ht="12.75">
      <c r="G925" s="34">
        <f t="shared" si="98"/>
        <v>0</v>
      </c>
      <c r="H925" s="34">
        <f t="shared" si="99"/>
        <v>0</v>
      </c>
      <c r="I925" s="34">
        <f t="shared" si="100"/>
        <v>0</v>
      </c>
      <c r="J925" s="54"/>
      <c r="K925" s="84"/>
      <c r="L925" s="84"/>
      <c r="M925" s="71"/>
      <c r="O925" s="8">
        <f t="shared" si="101"/>
        <v>0</v>
      </c>
    </row>
    <row r="926" spans="7:15" ht="12.75">
      <c r="G926" s="34">
        <f t="shared" si="98"/>
        <v>0</v>
      </c>
      <c r="H926" s="34">
        <f t="shared" si="99"/>
        <v>0</v>
      </c>
      <c r="I926" s="34">
        <f t="shared" si="100"/>
        <v>0</v>
      </c>
      <c r="J926" s="54"/>
      <c r="K926" s="84"/>
      <c r="L926" s="84"/>
      <c r="M926" s="71"/>
      <c r="O926" s="8">
        <f t="shared" si="101"/>
        <v>0</v>
      </c>
    </row>
    <row r="927" spans="7:15" ht="12.75">
      <c r="G927" s="34">
        <f t="shared" si="98"/>
        <v>0</v>
      </c>
      <c r="H927" s="34">
        <f t="shared" si="99"/>
        <v>0</v>
      </c>
      <c r="I927" s="34">
        <f t="shared" si="100"/>
        <v>0</v>
      </c>
      <c r="J927" s="54"/>
      <c r="K927" s="84"/>
      <c r="L927" s="84"/>
      <c r="M927" s="71"/>
      <c r="O927" s="8">
        <f t="shared" si="101"/>
        <v>0</v>
      </c>
    </row>
    <row r="928" spans="7:15" ht="12.75">
      <c r="G928" s="34">
        <f t="shared" si="98"/>
        <v>0</v>
      </c>
      <c r="H928" s="34">
        <f t="shared" si="99"/>
        <v>0</v>
      </c>
      <c r="I928" s="34">
        <f t="shared" si="100"/>
        <v>0</v>
      </c>
      <c r="J928" s="54"/>
      <c r="K928" s="84"/>
      <c r="L928" s="84"/>
      <c r="M928" s="71"/>
      <c r="O928" s="8">
        <f t="shared" si="101"/>
        <v>0</v>
      </c>
    </row>
    <row r="929" spans="7:15" ht="12.75">
      <c r="G929" s="34">
        <f t="shared" si="98"/>
        <v>0</v>
      </c>
      <c r="H929" s="34">
        <f t="shared" si="99"/>
        <v>0</v>
      </c>
      <c r="I929" s="34">
        <f t="shared" si="100"/>
        <v>0</v>
      </c>
      <c r="J929" s="54"/>
      <c r="K929" s="84"/>
      <c r="L929" s="84"/>
      <c r="M929" s="71"/>
      <c r="O929" s="8">
        <f t="shared" si="101"/>
        <v>0</v>
      </c>
    </row>
    <row r="930" spans="7:15" ht="12.75">
      <c r="G930" s="34">
        <f t="shared" si="98"/>
        <v>0</v>
      </c>
      <c r="H930" s="34">
        <f t="shared" si="99"/>
        <v>0</v>
      </c>
      <c r="I930" s="34">
        <f t="shared" si="100"/>
        <v>0</v>
      </c>
      <c r="J930" s="54"/>
      <c r="K930" s="84"/>
      <c r="L930" s="84"/>
      <c r="M930" s="71"/>
      <c r="O930" s="8">
        <f t="shared" si="101"/>
        <v>0</v>
      </c>
    </row>
    <row r="931" spans="7:15" ht="12.75">
      <c r="G931" s="34">
        <f t="shared" si="98"/>
        <v>0</v>
      </c>
      <c r="H931" s="34">
        <f t="shared" si="99"/>
        <v>0</v>
      </c>
      <c r="I931" s="34">
        <f t="shared" si="100"/>
        <v>0</v>
      </c>
      <c r="J931" s="54"/>
      <c r="K931" s="84"/>
      <c r="L931" s="84"/>
      <c r="M931" s="71"/>
      <c r="O931" s="8">
        <f t="shared" si="101"/>
        <v>0</v>
      </c>
    </row>
    <row r="932" spans="7:15" ht="12.75">
      <c r="G932" s="34">
        <f t="shared" si="98"/>
        <v>0</v>
      </c>
      <c r="H932" s="34">
        <f t="shared" si="99"/>
        <v>0</v>
      </c>
      <c r="I932" s="34">
        <f t="shared" si="100"/>
        <v>0</v>
      </c>
      <c r="J932" s="54"/>
      <c r="K932" s="84"/>
      <c r="L932" s="84"/>
      <c r="M932" s="71"/>
      <c r="O932" s="8">
        <f t="shared" si="101"/>
        <v>0</v>
      </c>
    </row>
    <row r="933" spans="7:15" ht="12.75">
      <c r="G933" s="34">
        <f t="shared" si="98"/>
        <v>0</v>
      </c>
      <c r="H933" s="34">
        <f t="shared" si="99"/>
        <v>0</v>
      </c>
      <c r="I933" s="34">
        <f t="shared" si="100"/>
        <v>0</v>
      </c>
      <c r="J933" s="54"/>
      <c r="K933" s="84"/>
      <c r="L933" s="84"/>
      <c r="M933" s="71"/>
      <c r="O933" s="8">
        <f t="shared" si="101"/>
        <v>0</v>
      </c>
    </row>
    <row r="934" spans="7:15" ht="12.75">
      <c r="G934" s="34">
        <f t="shared" si="98"/>
        <v>0</v>
      </c>
      <c r="H934" s="34">
        <f t="shared" si="99"/>
        <v>0</v>
      </c>
      <c r="I934" s="34">
        <f t="shared" si="100"/>
        <v>0</v>
      </c>
      <c r="J934" s="54"/>
      <c r="K934" s="84"/>
      <c r="L934" s="84"/>
      <c r="M934" s="71"/>
      <c r="O934" s="8">
        <f t="shared" si="101"/>
        <v>0</v>
      </c>
    </row>
    <row r="935" spans="7:15" ht="12.75">
      <c r="G935" s="34">
        <f t="shared" si="98"/>
        <v>0</v>
      </c>
      <c r="H935" s="34">
        <f t="shared" si="99"/>
        <v>0</v>
      </c>
      <c r="I935" s="34">
        <f t="shared" si="100"/>
        <v>0</v>
      </c>
      <c r="J935" s="54"/>
      <c r="K935" s="84"/>
      <c r="L935" s="84"/>
      <c r="M935" s="71"/>
      <c r="O935" s="8">
        <f t="shared" si="101"/>
        <v>0</v>
      </c>
    </row>
    <row r="936" spans="7:15" ht="12.75">
      <c r="G936" s="34">
        <f t="shared" si="98"/>
        <v>0</v>
      </c>
      <c r="H936" s="34">
        <f t="shared" si="99"/>
        <v>0</v>
      </c>
      <c r="I936" s="34">
        <f t="shared" si="100"/>
        <v>0</v>
      </c>
      <c r="J936" s="54"/>
      <c r="K936" s="84"/>
      <c r="L936" s="84"/>
      <c r="M936" s="71"/>
      <c r="O936" s="8">
        <f t="shared" si="101"/>
        <v>0</v>
      </c>
    </row>
    <row r="937" spans="7:15" ht="12.75">
      <c r="G937" s="34">
        <f t="shared" si="98"/>
        <v>0</v>
      </c>
      <c r="H937" s="34">
        <f t="shared" si="99"/>
        <v>0</v>
      </c>
      <c r="I937" s="34">
        <f t="shared" si="100"/>
        <v>0</v>
      </c>
      <c r="J937" s="54"/>
      <c r="K937" s="84"/>
      <c r="L937" s="84"/>
      <c r="M937" s="71"/>
      <c r="O937" s="8">
        <f t="shared" si="101"/>
        <v>0</v>
      </c>
    </row>
    <row r="938" spans="7:15" ht="12.75">
      <c r="G938" s="34">
        <f t="shared" si="98"/>
        <v>0</v>
      </c>
      <c r="H938" s="34">
        <f t="shared" si="99"/>
        <v>0</v>
      </c>
      <c r="I938" s="34">
        <f t="shared" si="100"/>
        <v>0</v>
      </c>
      <c r="J938" s="54"/>
      <c r="K938" s="84"/>
      <c r="L938" s="84"/>
      <c r="M938" s="71"/>
      <c r="O938" s="8">
        <f t="shared" si="101"/>
        <v>0</v>
      </c>
    </row>
    <row r="939" spans="7:15" ht="12.75">
      <c r="G939" s="34">
        <f t="shared" si="98"/>
        <v>0</v>
      </c>
      <c r="H939" s="34">
        <f t="shared" si="99"/>
        <v>0</v>
      </c>
      <c r="I939" s="34">
        <f t="shared" si="100"/>
        <v>0</v>
      </c>
      <c r="J939" s="54"/>
      <c r="K939" s="84"/>
      <c r="L939" s="84"/>
      <c r="M939" s="71"/>
      <c r="O939" s="8">
        <f t="shared" si="101"/>
        <v>0</v>
      </c>
    </row>
    <row r="940" spans="7:15" ht="12.75">
      <c r="G940" s="34">
        <f t="shared" si="98"/>
        <v>0</v>
      </c>
      <c r="H940" s="34">
        <f t="shared" si="99"/>
        <v>0</v>
      </c>
      <c r="I940" s="34">
        <f t="shared" si="100"/>
        <v>0</v>
      </c>
      <c r="J940" s="54"/>
      <c r="K940" s="84"/>
      <c r="L940" s="84"/>
      <c r="M940" s="71"/>
      <c r="O940" s="8">
        <f t="shared" si="101"/>
        <v>0</v>
      </c>
    </row>
    <row r="941" spans="7:15" ht="12.75">
      <c r="G941" s="34">
        <f t="shared" si="98"/>
        <v>0</v>
      </c>
      <c r="H941" s="34">
        <f t="shared" si="99"/>
        <v>0</v>
      </c>
      <c r="I941" s="34">
        <f t="shared" si="100"/>
        <v>0</v>
      </c>
      <c r="J941" s="54"/>
      <c r="K941" s="84"/>
      <c r="L941" s="84"/>
      <c r="M941" s="71"/>
      <c r="O941" s="8">
        <f t="shared" si="101"/>
        <v>0</v>
      </c>
    </row>
    <row r="942" spans="7:15" ht="12.75">
      <c r="G942" s="34">
        <f t="shared" si="98"/>
        <v>0</v>
      </c>
      <c r="H942" s="34">
        <f t="shared" si="99"/>
        <v>0</v>
      </c>
      <c r="I942" s="34">
        <f t="shared" si="100"/>
        <v>0</v>
      </c>
      <c r="J942" s="54"/>
      <c r="K942" s="84"/>
      <c r="L942" s="84"/>
      <c r="M942" s="71"/>
      <c r="O942" s="8">
        <f t="shared" si="101"/>
        <v>0</v>
      </c>
    </row>
    <row r="943" spans="7:15" ht="12.75">
      <c r="G943" s="34">
        <f t="shared" si="98"/>
        <v>0</v>
      </c>
      <c r="H943" s="34">
        <f t="shared" si="99"/>
        <v>0</v>
      </c>
      <c r="I943" s="34">
        <f t="shared" si="100"/>
        <v>0</v>
      </c>
      <c r="J943" s="54"/>
      <c r="K943" s="84"/>
      <c r="L943" s="84"/>
      <c r="M943" s="71"/>
      <c r="O943" s="8">
        <f t="shared" si="101"/>
        <v>0</v>
      </c>
    </row>
    <row r="944" spans="7:15" ht="12.75">
      <c r="G944" s="34">
        <f t="shared" si="98"/>
        <v>0</v>
      </c>
      <c r="H944" s="34">
        <f t="shared" si="99"/>
        <v>0</v>
      </c>
      <c r="I944" s="34">
        <f t="shared" si="100"/>
        <v>0</v>
      </c>
      <c r="J944" s="54"/>
      <c r="K944" s="84"/>
      <c r="L944" s="84"/>
      <c r="M944" s="71"/>
      <c r="O944" s="8">
        <f t="shared" si="101"/>
        <v>0</v>
      </c>
    </row>
    <row r="945" spans="7:15" ht="12.75">
      <c r="G945" s="34">
        <f t="shared" si="98"/>
        <v>0</v>
      </c>
      <c r="H945" s="34">
        <f t="shared" si="99"/>
        <v>0</v>
      </c>
      <c r="I945" s="34">
        <f t="shared" si="100"/>
        <v>0</v>
      </c>
      <c r="J945" s="54"/>
      <c r="K945" s="84"/>
      <c r="L945" s="84"/>
      <c r="M945" s="71"/>
      <c r="O945" s="8">
        <f t="shared" si="101"/>
        <v>0</v>
      </c>
    </row>
    <row r="946" spans="7:15" ht="12.75">
      <c r="G946" s="34">
        <f t="shared" si="98"/>
        <v>0</v>
      </c>
      <c r="H946" s="34">
        <f t="shared" si="99"/>
        <v>0</v>
      </c>
      <c r="I946" s="34">
        <f t="shared" si="100"/>
        <v>0</v>
      </c>
      <c r="J946" s="54"/>
      <c r="K946" s="84"/>
      <c r="L946" s="84"/>
      <c r="M946" s="71"/>
      <c r="O946" s="8">
        <f t="shared" si="101"/>
        <v>0</v>
      </c>
    </row>
    <row r="947" spans="7:15" ht="12.75">
      <c r="G947" s="34">
        <f t="shared" si="98"/>
        <v>0</v>
      </c>
      <c r="H947" s="34">
        <f t="shared" si="99"/>
        <v>0</v>
      </c>
      <c r="I947" s="34">
        <f t="shared" si="100"/>
        <v>0</v>
      </c>
      <c r="J947" s="54"/>
      <c r="K947" s="84"/>
      <c r="L947" s="84"/>
      <c r="M947" s="71"/>
      <c r="O947" s="8">
        <f t="shared" si="101"/>
        <v>0</v>
      </c>
    </row>
    <row r="948" spans="7:15" ht="12.75">
      <c r="G948" s="34">
        <f t="shared" si="98"/>
        <v>0</v>
      </c>
      <c r="H948" s="34">
        <f t="shared" si="99"/>
        <v>0</v>
      </c>
      <c r="I948" s="34">
        <f t="shared" si="100"/>
        <v>0</v>
      </c>
      <c r="J948" s="54"/>
      <c r="K948" s="84"/>
      <c r="L948" s="84"/>
      <c r="M948" s="71"/>
      <c r="O948" s="8">
        <f t="shared" si="101"/>
        <v>0</v>
      </c>
    </row>
    <row r="949" spans="7:15" ht="12.75">
      <c r="G949" s="34">
        <f t="shared" si="98"/>
        <v>0</v>
      </c>
      <c r="H949" s="34">
        <f t="shared" si="99"/>
        <v>0</v>
      </c>
      <c r="I949" s="34">
        <f t="shared" si="100"/>
        <v>0</v>
      </c>
      <c r="J949" s="54"/>
      <c r="K949" s="84"/>
      <c r="L949" s="84"/>
      <c r="M949" s="71"/>
      <c r="O949" s="8">
        <f t="shared" si="101"/>
        <v>0</v>
      </c>
    </row>
    <row r="950" spans="7:15" ht="12.75">
      <c r="G950" s="34">
        <f t="shared" si="98"/>
        <v>0</v>
      </c>
      <c r="H950" s="34">
        <f t="shared" si="99"/>
        <v>0</v>
      </c>
      <c r="I950" s="34">
        <f t="shared" si="100"/>
        <v>0</v>
      </c>
      <c r="J950" s="54"/>
      <c r="K950" s="84"/>
      <c r="L950" s="84"/>
      <c r="M950" s="71"/>
      <c r="O950" s="8">
        <f t="shared" si="101"/>
        <v>0</v>
      </c>
    </row>
    <row r="951" spans="7:15" ht="12.75">
      <c r="G951" s="34">
        <f t="shared" si="98"/>
        <v>0</v>
      </c>
      <c r="H951" s="34">
        <f t="shared" si="99"/>
        <v>0</v>
      </c>
      <c r="I951" s="34">
        <f t="shared" si="100"/>
        <v>0</v>
      </c>
      <c r="J951" s="54"/>
      <c r="K951" s="84"/>
      <c r="L951" s="84"/>
      <c r="M951" s="71"/>
      <c r="O951" s="8">
        <f t="shared" si="101"/>
        <v>0</v>
      </c>
    </row>
    <row r="952" spans="7:15" ht="12.75">
      <c r="G952" s="34">
        <f t="shared" si="98"/>
        <v>0</v>
      </c>
      <c r="H952" s="34">
        <f t="shared" si="99"/>
        <v>0</v>
      </c>
      <c r="I952" s="34">
        <f t="shared" si="100"/>
        <v>0</v>
      </c>
      <c r="J952" s="54"/>
      <c r="K952" s="84"/>
      <c r="L952" s="84"/>
      <c r="M952" s="71"/>
      <c r="O952" s="8">
        <f t="shared" si="101"/>
        <v>0</v>
      </c>
    </row>
    <row r="953" spans="7:15" ht="12.75">
      <c r="G953" s="34">
        <f t="shared" si="98"/>
        <v>0</v>
      </c>
      <c r="H953" s="34">
        <f t="shared" si="99"/>
        <v>0</v>
      </c>
      <c r="I953" s="34">
        <f t="shared" si="100"/>
        <v>0</v>
      </c>
      <c r="J953" s="54"/>
      <c r="K953" s="84"/>
      <c r="L953" s="84"/>
      <c r="M953" s="71"/>
      <c r="O953" s="8">
        <f t="shared" si="101"/>
        <v>0</v>
      </c>
    </row>
    <row r="954" spans="7:15" ht="12.75">
      <c r="G954" s="34">
        <f t="shared" si="98"/>
        <v>0</v>
      </c>
      <c r="H954" s="34">
        <f t="shared" si="99"/>
        <v>0</v>
      </c>
      <c r="I954" s="34">
        <f t="shared" si="100"/>
        <v>0</v>
      </c>
      <c r="J954" s="54"/>
      <c r="K954" s="84"/>
      <c r="L954" s="84"/>
      <c r="M954" s="71"/>
      <c r="O954" s="8">
        <f t="shared" si="101"/>
        <v>0</v>
      </c>
    </row>
    <row r="955" spans="7:15" ht="12.75">
      <c r="G955" s="34">
        <f t="shared" si="98"/>
        <v>0</v>
      </c>
      <c r="H955" s="34">
        <f t="shared" si="99"/>
        <v>0</v>
      </c>
      <c r="I955" s="34">
        <f t="shared" si="100"/>
        <v>0</v>
      </c>
      <c r="J955" s="54"/>
      <c r="K955" s="84"/>
      <c r="L955" s="84"/>
      <c r="M955" s="71"/>
      <c r="O955" s="8">
        <f t="shared" si="101"/>
        <v>0</v>
      </c>
    </row>
    <row r="956" spans="7:15" ht="12.75">
      <c r="G956" s="34">
        <f t="shared" si="98"/>
        <v>0</v>
      </c>
      <c r="H956" s="34">
        <f t="shared" si="99"/>
        <v>0</v>
      </c>
      <c r="I956" s="34">
        <f t="shared" si="100"/>
        <v>0</v>
      </c>
      <c r="J956" s="54"/>
      <c r="K956" s="84"/>
      <c r="L956" s="84"/>
      <c r="M956" s="71"/>
      <c r="O956" s="8">
        <f t="shared" si="101"/>
        <v>0</v>
      </c>
    </row>
    <row r="957" spans="7:15" ht="12.75">
      <c r="G957" s="34">
        <f t="shared" si="98"/>
        <v>0</v>
      </c>
      <c r="H957" s="34">
        <f t="shared" si="99"/>
        <v>0</v>
      </c>
      <c r="I957" s="34">
        <f t="shared" si="100"/>
        <v>0</v>
      </c>
      <c r="J957" s="54"/>
      <c r="K957" s="84"/>
      <c r="L957" s="84"/>
      <c r="M957" s="71"/>
      <c r="O957" s="8">
        <f t="shared" si="101"/>
        <v>0</v>
      </c>
    </row>
    <row r="958" spans="7:15" ht="12.75">
      <c r="G958" s="34">
        <f t="shared" si="98"/>
        <v>0</v>
      </c>
      <c r="H958" s="34">
        <f t="shared" si="99"/>
        <v>0</v>
      </c>
      <c r="I958" s="34">
        <f t="shared" si="100"/>
        <v>0</v>
      </c>
      <c r="J958" s="54"/>
      <c r="K958" s="84"/>
      <c r="L958" s="84"/>
      <c r="M958" s="71"/>
      <c r="O958" s="8">
        <f t="shared" si="101"/>
        <v>0</v>
      </c>
    </row>
    <row r="959" spans="7:15" ht="12.75">
      <c r="G959" s="34">
        <f t="shared" si="98"/>
        <v>0</v>
      </c>
      <c r="H959" s="34">
        <f t="shared" si="99"/>
        <v>0</v>
      </c>
      <c r="I959" s="34">
        <f t="shared" si="100"/>
        <v>0</v>
      </c>
      <c r="J959" s="54"/>
      <c r="K959" s="84"/>
      <c r="L959" s="84"/>
      <c r="M959" s="71"/>
      <c r="O959" s="8">
        <f t="shared" si="101"/>
        <v>0</v>
      </c>
    </row>
    <row r="960" spans="7:15" ht="12.75">
      <c r="G960" s="34">
        <f t="shared" si="98"/>
        <v>0</v>
      </c>
      <c r="H960" s="34">
        <f t="shared" si="99"/>
        <v>0</v>
      </c>
      <c r="I960" s="34">
        <f t="shared" si="100"/>
        <v>0</v>
      </c>
      <c r="J960" s="54"/>
      <c r="K960" s="84"/>
      <c r="L960" s="84"/>
      <c r="M960" s="71"/>
      <c r="O960" s="8">
        <f t="shared" si="101"/>
        <v>0</v>
      </c>
    </row>
    <row r="961" spans="7:15" ht="12.75">
      <c r="G961" s="34">
        <f t="shared" si="98"/>
        <v>0</v>
      </c>
      <c r="H961" s="34">
        <f t="shared" si="99"/>
        <v>0</v>
      </c>
      <c r="I961" s="34">
        <f t="shared" si="100"/>
        <v>0</v>
      </c>
      <c r="J961" s="54"/>
      <c r="K961" s="84"/>
      <c r="L961" s="84"/>
      <c r="M961" s="71"/>
      <c r="O961" s="8">
        <f t="shared" si="101"/>
        <v>0</v>
      </c>
    </row>
    <row r="962" spans="7:15" ht="12.75">
      <c r="G962" s="34">
        <f t="shared" si="98"/>
        <v>0</v>
      </c>
      <c r="H962" s="34">
        <f t="shared" si="99"/>
        <v>0</v>
      </c>
      <c r="I962" s="34">
        <f t="shared" si="100"/>
        <v>0</v>
      </c>
      <c r="J962" s="54"/>
      <c r="K962" s="84"/>
      <c r="L962" s="84"/>
      <c r="M962" s="71"/>
      <c r="O962" s="8">
        <f t="shared" si="101"/>
        <v>0</v>
      </c>
    </row>
    <row r="963" spans="7:15" ht="12.75">
      <c r="G963" s="34">
        <f t="shared" si="98"/>
        <v>0</v>
      </c>
      <c r="H963" s="34">
        <f t="shared" si="99"/>
        <v>0</v>
      </c>
      <c r="I963" s="34">
        <f t="shared" si="100"/>
        <v>0</v>
      </c>
      <c r="J963" s="54"/>
      <c r="K963" s="84"/>
      <c r="L963" s="84"/>
      <c r="M963" s="71"/>
      <c r="O963" s="8">
        <f t="shared" si="101"/>
        <v>0</v>
      </c>
    </row>
    <row r="964" spans="7:15" ht="12.75">
      <c r="G964" s="34">
        <f t="shared" si="98"/>
        <v>0</v>
      </c>
      <c r="H964" s="34">
        <f t="shared" si="99"/>
        <v>0</v>
      </c>
      <c r="I964" s="34">
        <f t="shared" si="100"/>
        <v>0</v>
      </c>
      <c r="J964" s="54"/>
      <c r="K964" s="84"/>
      <c r="L964" s="84"/>
      <c r="M964" s="71"/>
      <c r="O964" s="8">
        <f t="shared" si="101"/>
        <v>0</v>
      </c>
    </row>
    <row r="965" spans="7:15" ht="12.75">
      <c r="G965" s="34">
        <f t="shared" si="98"/>
        <v>0</v>
      </c>
      <c r="H965" s="34">
        <f t="shared" si="99"/>
        <v>0</v>
      </c>
      <c r="I965" s="34">
        <f t="shared" si="100"/>
        <v>0</v>
      </c>
      <c r="J965" s="54"/>
      <c r="K965" s="84"/>
      <c r="L965" s="84"/>
      <c r="M965" s="71"/>
      <c r="O965" s="8">
        <f t="shared" si="101"/>
        <v>0</v>
      </c>
    </row>
    <row r="966" spans="7:15" ht="12.75">
      <c r="G966" s="34">
        <f t="shared" si="98"/>
        <v>0</v>
      </c>
      <c r="H966" s="34">
        <f t="shared" si="99"/>
        <v>0</v>
      </c>
      <c r="I966" s="34">
        <f t="shared" si="100"/>
        <v>0</v>
      </c>
      <c r="J966" s="54"/>
      <c r="K966" s="84"/>
      <c r="L966" s="84"/>
      <c r="M966" s="71"/>
      <c r="O966" s="8">
        <f t="shared" si="101"/>
        <v>0</v>
      </c>
    </row>
    <row r="967" spans="7:15" ht="12.75">
      <c r="G967" s="34">
        <f t="shared" si="98"/>
        <v>0</v>
      </c>
      <c r="H967" s="34">
        <f t="shared" si="99"/>
        <v>0</v>
      </c>
      <c r="I967" s="34">
        <f t="shared" si="100"/>
        <v>0</v>
      </c>
      <c r="J967" s="54"/>
      <c r="K967" s="84"/>
      <c r="L967" s="84"/>
      <c r="M967" s="71"/>
      <c r="O967" s="8">
        <f t="shared" si="101"/>
        <v>0</v>
      </c>
    </row>
    <row r="968" spans="7:15" ht="12.75">
      <c r="G968" s="34">
        <f t="shared" si="98"/>
        <v>0</v>
      </c>
      <c r="H968" s="34">
        <f t="shared" si="99"/>
        <v>0</v>
      </c>
      <c r="I968" s="34">
        <f t="shared" si="100"/>
        <v>0</v>
      </c>
      <c r="J968" s="54"/>
      <c r="K968" s="84"/>
      <c r="L968" s="84"/>
      <c r="M968" s="71"/>
      <c r="O968" s="8">
        <f t="shared" si="101"/>
        <v>0</v>
      </c>
    </row>
    <row r="969" spans="7:15" ht="12.75">
      <c r="G969" s="34">
        <f aca="true" t="shared" si="102" ref="G969:G1000">INT(B969/S$17)*S$16+MOD(B969,S$19)*S$18</f>
        <v>0</v>
      </c>
      <c r="H969" s="34">
        <f aca="true" t="shared" si="103" ref="H969:H1000">INT(C969/T$17)*T$16+MOD(C969,T$19)*T$18</f>
        <v>0</v>
      </c>
      <c r="I969" s="34">
        <f aca="true" t="shared" si="104" ref="I969:I1000">INT(D969/U$17)*U$16+MOD(D969,U$19)*U$18</f>
        <v>0</v>
      </c>
      <c r="J969" s="54"/>
      <c r="K969" s="84"/>
      <c r="L969" s="84"/>
      <c r="M969" s="71"/>
      <c r="O969" s="8">
        <f aca="true" t="shared" si="105" ref="O969:O1000">(E969-$E$8)*$R$2</f>
        <v>0</v>
      </c>
    </row>
    <row r="970" spans="7:15" ht="12.75">
      <c r="G970" s="34">
        <f t="shared" si="102"/>
        <v>0</v>
      </c>
      <c r="H970" s="34">
        <f t="shared" si="103"/>
        <v>0</v>
      </c>
      <c r="I970" s="34">
        <f t="shared" si="104"/>
        <v>0</v>
      </c>
      <c r="J970" s="54"/>
      <c r="K970" s="84"/>
      <c r="L970" s="84"/>
      <c r="M970" s="71"/>
      <c r="O970" s="8">
        <f t="shared" si="105"/>
        <v>0</v>
      </c>
    </row>
    <row r="971" spans="7:15" ht="12.75">
      <c r="G971" s="34">
        <f t="shared" si="102"/>
        <v>0</v>
      </c>
      <c r="H971" s="34">
        <f t="shared" si="103"/>
        <v>0</v>
      </c>
      <c r="I971" s="34">
        <f t="shared" si="104"/>
        <v>0</v>
      </c>
      <c r="J971" s="54"/>
      <c r="K971" s="84"/>
      <c r="L971" s="84"/>
      <c r="M971" s="71"/>
      <c r="O971" s="8">
        <f t="shared" si="105"/>
        <v>0</v>
      </c>
    </row>
    <row r="972" spans="7:15" ht="12.75">
      <c r="G972" s="34">
        <f t="shared" si="102"/>
        <v>0</v>
      </c>
      <c r="H972" s="34">
        <f t="shared" si="103"/>
        <v>0</v>
      </c>
      <c r="I972" s="34">
        <f t="shared" si="104"/>
        <v>0</v>
      </c>
      <c r="J972" s="54"/>
      <c r="K972" s="84"/>
      <c r="L972" s="84"/>
      <c r="M972" s="71"/>
      <c r="O972" s="8">
        <f t="shared" si="105"/>
        <v>0</v>
      </c>
    </row>
    <row r="973" spans="7:15" ht="12.75">
      <c r="G973" s="34">
        <f t="shared" si="102"/>
        <v>0</v>
      </c>
      <c r="H973" s="34">
        <f t="shared" si="103"/>
        <v>0</v>
      </c>
      <c r="I973" s="34">
        <f t="shared" si="104"/>
        <v>0</v>
      </c>
      <c r="J973" s="54"/>
      <c r="K973" s="84"/>
      <c r="L973" s="84"/>
      <c r="M973" s="71"/>
      <c r="O973" s="8">
        <f t="shared" si="105"/>
        <v>0</v>
      </c>
    </row>
    <row r="974" spans="7:15" ht="12.75">
      <c r="G974" s="34">
        <f t="shared" si="102"/>
        <v>0</v>
      </c>
      <c r="H974" s="34">
        <f t="shared" si="103"/>
        <v>0</v>
      </c>
      <c r="I974" s="34">
        <f t="shared" si="104"/>
        <v>0</v>
      </c>
      <c r="J974" s="54"/>
      <c r="K974" s="84"/>
      <c r="L974" s="84"/>
      <c r="M974" s="71"/>
      <c r="O974" s="8">
        <f t="shared" si="105"/>
        <v>0</v>
      </c>
    </row>
    <row r="975" spans="7:15" ht="12.75">
      <c r="G975" s="34">
        <f t="shared" si="102"/>
        <v>0</v>
      </c>
      <c r="H975" s="34">
        <f t="shared" si="103"/>
        <v>0</v>
      </c>
      <c r="I975" s="34">
        <f t="shared" si="104"/>
        <v>0</v>
      </c>
      <c r="J975" s="54"/>
      <c r="K975" s="84"/>
      <c r="L975" s="84"/>
      <c r="M975" s="71"/>
      <c r="O975" s="8">
        <f t="shared" si="105"/>
        <v>0</v>
      </c>
    </row>
    <row r="976" spans="7:15" ht="12.75">
      <c r="G976" s="34">
        <f t="shared" si="102"/>
        <v>0</v>
      </c>
      <c r="H976" s="34">
        <f t="shared" si="103"/>
        <v>0</v>
      </c>
      <c r="I976" s="34">
        <f t="shared" si="104"/>
        <v>0</v>
      </c>
      <c r="J976" s="54"/>
      <c r="K976" s="84"/>
      <c r="L976" s="84"/>
      <c r="M976" s="71"/>
      <c r="O976" s="8">
        <f t="shared" si="105"/>
        <v>0</v>
      </c>
    </row>
    <row r="977" spans="7:15" ht="12.75">
      <c r="G977" s="34">
        <f t="shared" si="102"/>
        <v>0</v>
      </c>
      <c r="H977" s="34">
        <f t="shared" si="103"/>
        <v>0</v>
      </c>
      <c r="I977" s="34">
        <f t="shared" si="104"/>
        <v>0</v>
      </c>
      <c r="J977" s="54"/>
      <c r="K977" s="84"/>
      <c r="L977" s="84"/>
      <c r="M977" s="71"/>
      <c r="O977" s="8">
        <f t="shared" si="105"/>
        <v>0</v>
      </c>
    </row>
    <row r="978" spans="7:15" ht="12.75">
      <c r="G978" s="34">
        <f t="shared" si="102"/>
        <v>0</v>
      </c>
      <c r="H978" s="34">
        <f t="shared" si="103"/>
        <v>0</v>
      </c>
      <c r="I978" s="34">
        <f t="shared" si="104"/>
        <v>0</v>
      </c>
      <c r="J978" s="54"/>
      <c r="K978" s="84"/>
      <c r="L978" s="84"/>
      <c r="M978" s="71"/>
      <c r="O978" s="8">
        <f t="shared" si="105"/>
        <v>0</v>
      </c>
    </row>
    <row r="979" spans="7:15" ht="12.75">
      <c r="G979" s="34">
        <f t="shared" si="102"/>
        <v>0</v>
      </c>
      <c r="H979" s="34">
        <f t="shared" si="103"/>
        <v>0</v>
      </c>
      <c r="I979" s="34">
        <f t="shared" si="104"/>
        <v>0</v>
      </c>
      <c r="J979" s="54"/>
      <c r="K979" s="84"/>
      <c r="L979" s="84"/>
      <c r="M979" s="71"/>
      <c r="O979" s="8">
        <f t="shared" si="105"/>
        <v>0</v>
      </c>
    </row>
    <row r="980" spans="7:15" ht="12.75">
      <c r="G980" s="34">
        <f t="shared" si="102"/>
        <v>0</v>
      </c>
      <c r="H980" s="34">
        <f t="shared" si="103"/>
        <v>0</v>
      </c>
      <c r="I980" s="34">
        <f t="shared" si="104"/>
        <v>0</v>
      </c>
      <c r="J980" s="54"/>
      <c r="K980" s="84"/>
      <c r="L980" s="84"/>
      <c r="M980" s="71"/>
      <c r="O980" s="8">
        <f t="shared" si="105"/>
        <v>0</v>
      </c>
    </row>
    <row r="981" spans="7:15" ht="12.75">
      <c r="G981" s="34">
        <f t="shared" si="102"/>
        <v>0</v>
      </c>
      <c r="H981" s="34">
        <f t="shared" si="103"/>
        <v>0</v>
      </c>
      <c r="I981" s="34">
        <f t="shared" si="104"/>
        <v>0</v>
      </c>
      <c r="J981" s="54"/>
      <c r="K981" s="84"/>
      <c r="L981" s="84"/>
      <c r="M981" s="71"/>
      <c r="O981" s="8">
        <f t="shared" si="105"/>
        <v>0</v>
      </c>
    </row>
    <row r="982" spans="7:15" ht="12.75">
      <c r="G982" s="34">
        <f t="shared" si="102"/>
        <v>0</v>
      </c>
      <c r="H982" s="34">
        <f t="shared" si="103"/>
        <v>0</v>
      </c>
      <c r="I982" s="34">
        <f t="shared" si="104"/>
        <v>0</v>
      </c>
      <c r="J982" s="54"/>
      <c r="K982" s="84"/>
      <c r="L982" s="84"/>
      <c r="M982" s="71"/>
      <c r="O982" s="8">
        <f t="shared" si="105"/>
        <v>0</v>
      </c>
    </row>
    <row r="983" spans="7:15" ht="12.75">
      <c r="G983" s="34">
        <f t="shared" si="102"/>
        <v>0</v>
      </c>
      <c r="H983" s="34">
        <f t="shared" si="103"/>
        <v>0</v>
      </c>
      <c r="I983" s="34">
        <f t="shared" si="104"/>
        <v>0</v>
      </c>
      <c r="J983" s="54"/>
      <c r="K983" s="84"/>
      <c r="L983" s="84"/>
      <c r="M983" s="71"/>
      <c r="O983" s="8">
        <f t="shared" si="105"/>
        <v>0</v>
      </c>
    </row>
    <row r="984" spans="7:15" ht="12.75">
      <c r="G984" s="34">
        <f t="shared" si="102"/>
        <v>0</v>
      </c>
      <c r="H984" s="34">
        <f t="shared" si="103"/>
        <v>0</v>
      </c>
      <c r="I984" s="34">
        <f t="shared" si="104"/>
        <v>0</v>
      </c>
      <c r="J984" s="54"/>
      <c r="K984" s="84"/>
      <c r="L984" s="84"/>
      <c r="M984" s="71"/>
      <c r="O984" s="8">
        <f t="shared" si="105"/>
        <v>0</v>
      </c>
    </row>
    <row r="985" spans="7:15" ht="12.75">
      <c r="G985" s="34">
        <f t="shared" si="102"/>
        <v>0</v>
      </c>
      <c r="H985" s="34">
        <f t="shared" si="103"/>
        <v>0</v>
      </c>
      <c r="I985" s="34">
        <f t="shared" si="104"/>
        <v>0</v>
      </c>
      <c r="J985" s="54"/>
      <c r="K985" s="84"/>
      <c r="L985" s="84"/>
      <c r="M985" s="71"/>
      <c r="O985" s="8">
        <f t="shared" si="105"/>
        <v>0</v>
      </c>
    </row>
    <row r="986" spans="7:15" ht="12.75">
      <c r="G986" s="34">
        <f t="shared" si="102"/>
        <v>0</v>
      </c>
      <c r="H986" s="34">
        <f t="shared" si="103"/>
        <v>0</v>
      </c>
      <c r="I986" s="34">
        <f t="shared" si="104"/>
        <v>0</v>
      </c>
      <c r="J986" s="54"/>
      <c r="K986" s="84"/>
      <c r="L986" s="84"/>
      <c r="M986" s="71"/>
      <c r="O986" s="8">
        <f t="shared" si="105"/>
        <v>0</v>
      </c>
    </row>
    <row r="987" spans="7:15" ht="12.75">
      <c r="G987" s="34">
        <f t="shared" si="102"/>
        <v>0</v>
      </c>
      <c r="H987" s="34">
        <f t="shared" si="103"/>
        <v>0</v>
      </c>
      <c r="I987" s="34">
        <f t="shared" si="104"/>
        <v>0</v>
      </c>
      <c r="J987" s="54"/>
      <c r="K987" s="84"/>
      <c r="L987" s="84"/>
      <c r="M987" s="71"/>
      <c r="O987" s="8">
        <f t="shared" si="105"/>
        <v>0</v>
      </c>
    </row>
    <row r="988" spans="7:15" ht="12.75">
      <c r="G988" s="34">
        <f t="shared" si="102"/>
        <v>0</v>
      </c>
      <c r="H988" s="34">
        <f t="shared" si="103"/>
        <v>0</v>
      </c>
      <c r="I988" s="34">
        <f t="shared" si="104"/>
        <v>0</v>
      </c>
      <c r="J988" s="54"/>
      <c r="K988" s="84"/>
      <c r="L988" s="84"/>
      <c r="M988" s="71"/>
      <c r="O988" s="8">
        <f t="shared" si="105"/>
        <v>0</v>
      </c>
    </row>
    <row r="989" spans="7:15" ht="12.75">
      <c r="G989" s="34">
        <f t="shared" si="102"/>
        <v>0</v>
      </c>
      <c r="H989" s="34">
        <f t="shared" si="103"/>
        <v>0</v>
      </c>
      <c r="I989" s="34">
        <f t="shared" si="104"/>
        <v>0</v>
      </c>
      <c r="J989" s="54"/>
      <c r="K989" s="84"/>
      <c r="L989" s="84"/>
      <c r="M989" s="71"/>
      <c r="O989" s="8">
        <f t="shared" si="105"/>
        <v>0</v>
      </c>
    </row>
    <row r="990" spans="7:15" ht="12.75">
      <c r="G990" s="34">
        <f t="shared" si="102"/>
        <v>0</v>
      </c>
      <c r="H990" s="34">
        <f t="shared" si="103"/>
        <v>0</v>
      </c>
      <c r="I990" s="34">
        <f t="shared" si="104"/>
        <v>0</v>
      </c>
      <c r="J990" s="54"/>
      <c r="K990" s="84"/>
      <c r="L990" s="84"/>
      <c r="M990" s="71"/>
      <c r="O990" s="8">
        <f t="shared" si="105"/>
        <v>0</v>
      </c>
    </row>
    <row r="991" spans="7:15" ht="12.75">
      <c r="G991" s="34">
        <f t="shared" si="102"/>
        <v>0</v>
      </c>
      <c r="H991" s="34">
        <f t="shared" si="103"/>
        <v>0</v>
      </c>
      <c r="I991" s="34">
        <f t="shared" si="104"/>
        <v>0</v>
      </c>
      <c r="J991" s="54"/>
      <c r="K991" s="84"/>
      <c r="L991" s="84"/>
      <c r="M991" s="71"/>
      <c r="O991" s="8">
        <f t="shared" si="105"/>
        <v>0</v>
      </c>
    </row>
    <row r="992" spans="7:15" ht="12.75">
      <c r="G992" s="34">
        <f t="shared" si="102"/>
        <v>0</v>
      </c>
      <c r="H992" s="34">
        <f t="shared" si="103"/>
        <v>0</v>
      </c>
      <c r="I992" s="34">
        <f t="shared" si="104"/>
        <v>0</v>
      </c>
      <c r="J992" s="54"/>
      <c r="K992" s="84"/>
      <c r="L992" s="84"/>
      <c r="M992" s="71"/>
      <c r="O992" s="8">
        <f t="shared" si="105"/>
        <v>0</v>
      </c>
    </row>
    <row r="993" spans="7:15" ht="12.75">
      <c r="G993" s="34">
        <f t="shared" si="102"/>
        <v>0</v>
      </c>
      <c r="H993" s="34">
        <f t="shared" si="103"/>
        <v>0</v>
      </c>
      <c r="I993" s="34">
        <f t="shared" si="104"/>
        <v>0</v>
      </c>
      <c r="J993" s="54"/>
      <c r="K993" s="84"/>
      <c r="L993" s="84"/>
      <c r="M993" s="71"/>
      <c r="O993" s="8">
        <f t="shared" si="105"/>
        <v>0</v>
      </c>
    </row>
    <row r="994" spans="7:15" ht="12.75">
      <c r="G994" s="34">
        <f t="shared" si="102"/>
        <v>0</v>
      </c>
      <c r="H994" s="34">
        <f t="shared" si="103"/>
        <v>0</v>
      </c>
      <c r="I994" s="34">
        <f t="shared" si="104"/>
        <v>0</v>
      </c>
      <c r="J994" s="54"/>
      <c r="K994" s="84"/>
      <c r="L994" s="84"/>
      <c r="M994" s="71"/>
      <c r="O994" s="8">
        <f t="shared" si="105"/>
        <v>0</v>
      </c>
    </row>
    <row r="995" spans="7:15" ht="12.75">
      <c r="G995" s="34">
        <f t="shared" si="102"/>
        <v>0</v>
      </c>
      <c r="H995" s="34">
        <f t="shared" si="103"/>
        <v>0</v>
      </c>
      <c r="I995" s="34">
        <f t="shared" si="104"/>
        <v>0</v>
      </c>
      <c r="J995" s="54"/>
      <c r="K995" s="84"/>
      <c r="L995" s="84"/>
      <c r="M995" s="71"/>
      <c r="O995" s="8">
        <f t="shared" si="105"/>
        <v>0</v>
      </c>
    </row>
    <row r="996" spans="7:15" ht="12.75">
      <c r="G996" s="34">
        <f t="shared" si="102"/>
        <v>0</v>
      </c>
      <c r="H996" s="34">
        <f t="shared" si="103"/>
        <v>0</v>
      </c>
      <c r="I996" s="34">
        <f t="shared" si="104"/>
        <v>0</v>
      </c>
      <c r="J996" s="54"/>
      <c r="K996" s="84"/>
      <c r="L996" s="84"/>
      <c r="M996" s="71"/>
      <c r="O996" s="8">
        <f t="shared" si="105"/>
        <v>0</v>
      </c>
    </row>
    <row r="997" spans="7:15" ht="12.75">
      <c r="G997" s="34">
        <f t="shared" si="102"/>
        <v>0</v>
      </c>
      <c r="H997" s="34">
        <f t="shared" si="103"/>
        <v>0</v>
      </c>
      <c r="I997" s="34">
        <f t="shared" si="104"/>
        <v>0</v>
      </c>
      <c r="J997" s="54"/>
      <c r="K997" s="84"/>
      <c r="L997" s="84"/>
      <c r="M997" s="71"/>
      <c r="O997" s="8">
        <f t="shared" si="105"/>
        <v>0</v>
      </c>
    </row>
    <row r="998" spans="7:15" ht="12.75">
      <c r="G998" s="34">
        <f t="shared" si="102"/>
        <v>0</v>
      </c>
      <c r="H998" s="34">
        <f t="shared" si="103"/>
        <v>0</v>
      </c>
      <c r="I998" s="34">
        <f t="shared" si="104"/>
        <v>0</v>
      </c>
      <c r="J998" s="54"/>
      <c r="K998" s="84"/>
      <c r="L998" s="84"/>
      <c r="M998" s="71"/>
      <c r="O998" s="8">
        <f t="shared" si="105"/>
        <v>0</v>
      </c>
    </row>
    <row r="999" spans="7:15" ht="12.75">
      <c r="G999" s="34">
        <f t="shared" si="102"/>
        <v>0</v>
      </c>
      <c r="H999" s="34">
        <f t="shared" si="103"/>
        <v>0</v>
      </c>
      <c r="I999" s="34">
        <f t="shared" si="104"/>
        <v>0</v>
      </c>
      <c r="J999" s="54"/>
      <c r="K999" s="84"/>
      <c r="L999" s="84"/>
      <c r="M999" s="71"/>
      <c r="O999" s="8">
        <f t="shared" si="105"/>
        <v>0</v>
      </c>
    </row>
    <row r="1000" spans="7:15" ht="12.75">
      <c r="G1000" s="34">
        <f t="shared" si="102"/>
        <v>0</v>
      </c>
      <c r="H1000" s="34">
        <f t="shared" si="103"/>
        <v>0</v>
      </c>
      <c r="I1000" s="34">
        <f t="shared" si="104"/>
        <v>0</v>
      </c>
      <c r="J1000" s="54"/>
      <c r="K1000" s="84"/>
      <c r="L1000" s="84"/>
      <c r="M1000" s="71"/>
      <c r="O1000" s="8">
        <f t="shared" si="105"/>
        <v>0</v>
      </c>
    </row>
    <row r="1001" spans="10:13" ht="12.75">
      <c r="J1001" s="85"/>
      <c r="K1001" s="84"/>
      <c r="L1001" s="84"/>
      <c r="M1001" s="71"/>
    </row>
    <row r="1002" spans="10:13" ht="12.75">
      <c r="J1002" s="85"/>
      <c r="K1002" s="84"/>
      <c r="L1002" s="84"/>
      <c r="M1002" s="71"/>
    </row>
    <row r="1003" spans="10:13" ht="12.75">
      <c r="J1003" s="85"/>
      <c r="K1003" s="84"/>
      <c r="L1003" s="84"/>
      <c r="M1003" s="71"/>
    </row>
    <row r="1004" spans="10:13" ht="12.75">
      <c r="J1004" s="85"/>
      <c r="K1004" s="84"/>
      <c r="L1004" s="84"/>
      <c r="M1004" s="71"/>
    </row>
    <row r="1005" spans="10:13" ht="12.75">
      <c r="J1005" s="85"/>
      <c r="K1005" s="84"/>
      <c r="L1005" s="84"/>
      <c r="M1005" s="71"/>
    </row>
    <row r="1006" spans="10:13" ht="12.75">
      <c r="J1006" s="85"/>
      <c r="K1006" s="84"/>
      <c r="L1006" s="84"/>
      <c r="M1006" s="71"/>
    </row>
    <row r="1007" spans="10:13" ht="12.75">
      <c r="J1007" s="85"/>
      <c r="K1007" s="84"/>
      <c r="L1007" s="84"/>
      <c r="M1007" s="71"/>
    </row>
    <row r="1008" spans="10:13" ht="12.75">
      <c r="J1008" s="85"/>
      <c r="K1008" s="84"/>
      <c r="L1008" s="84"/>
      <c r="M1008" s="71"/>
    </row>
    <row r="1009" spans="10:13" ht="12.75">
      <c r="J1009" s="85"/>
      <c r="K1009" s="84"/>
      <c r="L1009" s="84"/>
      <c r="M1009" s="71"/>
    </row>
    <row r="1010" spans="10:13" ht="12.75">
      <c r="J1010" s="85"/>
      <c r="K1010" s="84"/>
      <c r="L1010" s="84"/>
      <c r="M1010" s="71"/>
    </row>
    <row r="1011" spans="10:13" ht="12.75">
      <c r="J1011" s="85"/>
      <c r="K1011" s="84"/>
      <c r="L1011" s="84"/>
      <c r="M1011" s="71"/>
    </row>
    <row r="1012" spans="10:13" ht="12.75">
      <c r="J1012" s="85"/>
      <c r="K1012" s="84"/>
      <c r="L1012" s="84"/>
      <c r="M1012" s="71"/>
    </row>
    <row r="1013" spans="10:13" ht="12.75">
      <c r="J1013" s="85"/>
      <c r="K1013" s="84"/>
      <c r="L1013" s="84"/>
      <c r="M1013" s="71"/>
    </row>
    <row r="1014" spans="10:13" ht="12.75">
      <c r="J1014" s="85"/>
      <c r="K1014" s="84"/>
      <c r="L1014" s="84"/>
      <c r="M1014" s="71"/>
    </row>
    <row r="1015" spans="10:13" ht="12.75">
      <c r="J1015" s="85"/>
      <c r="K1015" s="84"/>
      <c r="L1015" s="84"/>
      <c r="M1015" s="71"/>
    </row>
    <row r="1016" spans="10:13" ht="12.75">
      <c r="J1016" s="85"/>
      <c r="K1016" s="84"/>
      <c r="L1016" s="84"/>
      <c r="M1016" s="71"/>
    </row>
    <row r="1017" spans="10:13" ht="12.75">
      <c r="J1017" s="85"/>
      <c r="K1017" s="84"/>
      <c r="L1017" s="84"/>
      <c r="M1017" s="71"/>
    </row>
    <row r="1018" spans="10:13" ht="12.75">
      <c r="J1018" s="85"/>
      <c r="K1018" s="84"/>
      <c r="L1018" s="84"/>
      <c r="M1018" s="71"/>
    </row>
    <row r="1019" spans="10:13" ht="12.75">
      <c r="J1019" s="85"/>
      <c r="K1019" s="84"/>
      <c r="L1019" s="84"/>
      <c r="M1019" s="71"/>
    </row>
    <row r="1020" spans="10:13" ht="12.75">
      <c r="J1020" s="85"/>
      <c r="K1020" s="84"/>
      <c r="L1020" s="84"/>
      <c r="M1020" s="71"/>
    </row>
    <row r="1021" spans="10:13" ht="12.75">
      <c r="J1021" s="85"/>
      <c r="K1021" s="84"/>
      <c r="L1021" s="84"/>
      <c r="M1021" s="71"/>
    </row>
    <row r="1022" spans="10:13" ht="12.75">
      <c r="J1022" s="85"/>
      <c r="K1022" s="84"/>
      <c r="L1022" s="84"/>
      <c r="M1022" s="71"/>
    </row>
    <row r="1023" spans="10:13" ht="12.75">
      <c r="J1023" s="85"/>
      <c r="K1023" s="84"/>
      <c r="L1023" s="84"/>
      <c r="M1023" s="71"/>
    </row>
    <row r="1024" spans="10:13" ht="12.75">
      <c r="J1024" s="85"/>
      <c r="K1024" s="84"/>
      <c r="L1024" s="84"/>
      <c r="M1024" s="71"/>
    </row>
    <row r="1025" spans="10:13" ht="12.75">
      <c r="J1025" s="85"/>
      <c r="K1025" s="84"/>
      <c r="L1025" s="84"/>
      <c r="M1025" s="71"/>
    </row>
    <row r="1026" spans="10:13" ht="12.75">
      <c r="J1026" s="85"/>
      <c r="K1026" s="84"/>
      <c r="L1026" s="84"/>
      <c r="M1026" s="71"/>
    </row>
    <row r="1027" spans="10:13" ht="12.75">
      <c r="J1027" s="85"/>
      <c r="K1027" s="84"/>
      <c r="L1027" s="84"/>
      <c r="M1027" s="71"/>
    </row>
    <row r="1028" spans="10:13" ht="12.75">
      <c r="J1028" s="85"/>
      <c r="K1028" s="84"/>
      <c r="L1028" s="84"/>
      <c r="M1028" s="71"/>
    </row>
  </sheetData>
  <sheetProtection sheet="1" objects="1" scenarios="1"/>
  <mergeCells count="1">
    <mergeCell ref="D2:F2"/>
  </mergeCells>
  <dataValidations count="6">
    <dataValidation type="list" allowBlank="1" showInputMessage="1" showErrorMessage="1" sqref="B7:D7">
      <formula1>$R$7:$R$13</formula1>
    </dataValidation>
    <dataValidation type="list" allowBlank="1" showInputMessage="1" showErrorMessage="1" sqref="E7:H7 M7">
      <formula1>$Z$7:$Z$12</formula1>
    </dataValidation>
    <dataValidation allowBlank="1" showInputMessage="1" showErrorMessage="1" promptTitle="START TIME" prompt="Date and time when production started" sqref="B8:D8"/>
    <dataValidation allowBlank="1" showInputMessage="1" showErrorMessage="1" promptTitle="INITIAL WATER LEVEL" prompt="Water level when production started&#10;(OPTIONAL)" sqref="E8"/>
    <dataValidation allowBlank="1" showInputMessage="1" showErrorMessage="1" promptTitle="STOP TIME" prompt="Time when production stopped,&#10;t=0 for recovery&#10;" sqref="B9:D9"/>
    <dataValidation allowBlank="1" showInputMessage="1" showErrorMessage="1" promptTitle="WATER LEVEL @ STOP TIME" prompt="Water level when production stopped,&#10;t=0 for recovery&#10;" sqref="E9"/>
  </dataValidations>
  <printOptions/>
  <pageMargins left="0.75" right="0.75" top="1" bottom="1" header="0.5" footer="0.5"/>
  <pageSetup horizontalDpi="600" verticalDpi="600" orientation="landscape" r:id="rId4"/>
  <headerFooter alignWithMargins="0">
    <oddHeader>&amp;C&amp;A&amp;R&amp;F</oddHeader>
    <oddFooter>&amp;CPage &amp;P</oddFooter>
  </headerFooter>
  <rowBreaks count="1" manualBreakCount="1">
    <brk id="3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Recovery Cooper-Jacob Recovery single well analysis</dc:title>
  <dc:subject>Template for analyzing pumping aquifer test</dc:subject>
  <dc:creator>Keith J Halford and Eve L. Kuniansky</dc:creator>
  <cp:keywords/>
  <dc:description>Halford, K.J. and Kunianksy, E.L., 2002, Documentation of Spreadsheets for the Analysis of Aquifer Pumping and Slug Test Data: USGS OFR 02-197.</dc:description>
  <cp:lastModifiedBy>Keith J Halford</cp:lastModifiedBy>
  <cp:lastPrinted>2001-04-04T16:58:05Z</cp:lastPrinted>
  <dcterms:created xsi:type="dcterms:W3CDTF">1998-11-09T19:19:00Z</dcterms:created>
  <dcterms:modified xsi:type="dcterms:W3CDTF">2004-04-30T21:17:16Z</dcterms:modified>
  <cp:category/>
  <cp:version/>
  <cp:contentType/>
  <cp:contentStatus/>
</cp:coreProperties>
</file>