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506" windowWidth="14205" windowHeight="11340" activeTab="1"/>
  </bookViews>
  <sheets>
    <sheet name="Hydraulic Properties" sheetId="1" r:id="rId1"/>
    <sheet name="prediction" sheetId="2" r:id="rId2"/>
    <sheet name="Computation" sheetId="3" r:id="rId3"/>
    <sheet name="W(u)" sheetId="4" r:id="rId4"/>
  </sheets>
  <definedNames>
    <definedName name="GPM">'prediction'!$C$8</definedName>
    <definedName name="K">'prediction'!$C$5</definedName>
    <definedName name="_xlnm.Print_Area" localSheetId="1">'prediction'!$A$1:$L$55</definedName>
    <definedName name="pumping">'Computation'!$B$2</definedName>
    <definedName name="radius">'prediction'!$C$9</definedName>
    <definedName name="storage">'prediction'!$C$7</definedName>
    <definedName name="thickness">'prediction'!$C$6</definedName>
    <definedName name="transmissivity">'Computation'!$B$1</definedName>
    <definedName name="Wonky">'Computation'!#REF!</definedName>
  </definedNames>
  <calcPr fullCalcOnLoad="1"/>
</workbook>
</file>

<file path=xl/sharedStrings.xml><?xml version="1.0" encoding="utf-8"?>
<sst xmlns="http://schemas.openxmlformats.org/spreadsheetml/2006/main" count="109" uniqueCount="75">
  <si>
    <t>Storage Coefficient, S</t>
  </si>
  <si>
    <t>Aquifer Thickness, b, ft</t>
  </si>
  <si>
    <t>Pumping Rate, GPM</t>
  </si>
  <si>
    <t>Distance from well, ft</t>
  </si>
  <si>
    <t>Calculations for time drawdown graphs</t>
  </si>
  <si>
    <t>u</t>
  </si>
  <si>
    <t>W(u)</t>
  </si>
  <si>
    <t>drawdown</t>
  </si>
  <si>
    <t>Input Data for prediction of drawdown</t>
  </si>
  <si>
    <t>Drawdown Prediction for Confined Aquifers, Theis(1935)</t>
  </si>
  <si>
    <t>Hydraulic conductivity, K, ft/day</t>
  </si>
  <si>
    <t>Common Rock Properties</t>
  </si>
  <si>
    <t>Likely</t>
  </si>
  <si>
    <t>Aquifer Material</t>
  </si>
  <si>
    <t>Kmin, ft/d</t>
  </si>
  <si>
    <t>Kmax, ft/d</t>
  </si>
  <si>
    <t>Rock Type</t>
  </si>
  <si>
    <t>References</t>
  </si>
  <si>
    <t>Gravel</t>
  </si>
  <si>
    <t>Unconsolidated Sedimentary Rock</t>
  </si>
  <si>
    <t>1,5</t>
  </si>
  <si>
    <t>Sand and Gravel Mixes</t>
  </si>
  <si>
    <t>Coarse Sand</t>
  </si>
  <si>
    <t>Medium Sand</t>
  </si>
  <si>
    <t>Fine Sand</t>
  </si>
  <si>
    <t>Gulf Coast Aquifer Systems (6603 values)</t>
  </si>
  <si>
    <t>Stream Terrace Deposit, Fort Worth, Texas (59 values)</t>
  </si>
  <si>
    <t>Surficial Aquifer, central Florida (fine sand and silt, 55 values)</t>
  </si>
  <si>
    <t>Silt, Loess</t>
  </si>
  <si>
    <t>Till</t>
  </si>
  <si>
    <t>Clay soils (surface)</t>
  </si>
  <si>
    <t>Clay</t>
  </si>
  <si>
    <t>5,7</t>
  </si>
  <si>
    <t>Unweathered Marine Clay</t>
  </si>
  <si>
    <t>Carbonate Rocks</t>
  </si>
  <si>
    <t>Karst</t>
  </si>
  <si>
    <t>4,5,8</t>
  </si>
  <si>
    <t>Reef Limestone</t>
  </si>
  <si>
    <t>Limestone, Dolomite</t>
  </si>
  <si>
    <t>Fine-Grained Sandstone</t>
  </si>
  <si>
    <t>Indurated Sedimentary Rock</t>
  </si>
  <si>
    <t>1,6</t>
  </si>
  <si>
    <t>Medium-Grained Sandstone</t>
  </si>
  <si>
    <t>6,9</t>
  </si>
  <si>
    <t>Siltstone</t>
  </si>
  <si>
    <t>Claystone</t>
  </si>
  <si>
    <t>Anhydrite</t>
  </si>
  <si>
    <t>Shale</t>
  </si>
  <si>
    <t>Metamorphic or Volcanic Rock</t>
  </si>
  <si>
    <t>Permeable Basalt</t>
  </si>
  <si>
    <t>Fractured Igneous and Metamorphic Rock</t>
  </si>
  <si>
    <t>Weathered Granite</t>
  </si>
  <si>
    <t>Weathered Gabbro</t>
  </si>
  <si>
    <t>Basalt</t>
  </si>
  <si>
    <t xml:space="preserve">Unfractured Igneous and Metamorphic Rock </t>
  </si>
  <si>
    <t>1 Bouwer, 1978 (order of magnitude in meter/day)</t>
  </si>
  <si>
    <t>2 Prudic, 1991</t>
  </si>
  <si>
    <t>3 Sonia A. Jones, USGS, Written commun., 1998</t>
  </si>
  <si>
    <t>4 Slug Test Results1998-2001, Orlando Subdistrict, USGS</t>
  </si>
  <si>
    <t>5 Domenico and Schwartz, 1990</t>
  </si>
  <si>
    <t>6 Morris and Johnson, 1967</t>
  </si>
  <si>
    <t>7 Wolff, 1982</t>
  </si>
  <si>
    <t>8 Reese and Cunningham, 2000</t>
  </si>
  <si>
    <t>9 Kuniansky and Hamrick, 1998</t>
  </si>
  <si>
    <t>Storage coefficients for confined aquifers typically range from 0.001-0.00001</t>
  </si>
  <si>
    <t>time, hour</t>
  </si>
  <si>
    <t>Extreme</t>
  </si>
  <si>
    <t>w(u)</t>
  </si>
  <si>
    <t>DW / Dlog(1/u)</t>
  </si>
  <si>
    <t>log(1/u)</t>
  </si>
  <si>
    <t>pumping rate ft3/day</t>
  </si>
  <si>
    <t>Transmissivity, ft2/day</t>
  </si>
  <si>
    <t xml:space="preserve"> </t>
  </si>
  <si>
    <t>6,7,10</t>
  </si>
  <si>
    <t>10 Neuzil, 1994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</si>
</sst>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E+00"/>
    <numFmt numFmtId="169" formatCode="h:mm:ss.0"/>
    <numFmt numFmtId="170" formatCode="ss.0"/>
    <numFmt numFmtId="171" formatCode="m/d/yy\ h:mm:ss"/>
    <numFmt numFmtId="172" formatCode="0.0000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.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5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.5"/>
      <name val="Arial"/>
      <family val="0"/>
    </font>
    <font>
      <sz val="8.7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/>
    </xf>
    <xf numFmtId="46" fontId="0" fillId="0" borderId="0" xfId="0" applyNumberFormat="1" applyAlignment="1">
      <alignment/>
    </xf>
    <xf numFmtId="0" fontId="0" fillId="3" borderId="4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PREDICTED DRAWDOWN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59"/>
          <c:w val="0.94475"/>
          <c:h val="0.847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Computation!$A$7:$A$66</c:f>
              <c:strCache>
                <c:ptCount val="60"/>
                <c:pt idx="0">
                  <c:v>4.1666666666666665E-05</c:v>
                </c:pt>
                <c:pt idx="1">
                  <c:v>8.333333333333333E-05</c:v>
                </c:pt>
                <c:pt idx="2">
                  <c:v>0.000125</c:v>
                </c:pt>
                <c:pt idx="3">
                  <c:v>0.00016666666666666666</c:v>
                </c:pt>
                <c:pt idx="4">
                  <c:v>0.00020833333333333335</c:v>
                </c:pt>
                <c:pt idx="5">
                  <c:v>0.00025</c:v>
                </c:pt>
                <c:pt idx="6">
                  <c:v>0.0002916666666666667</c:v>
                </c:pt>
                <c:pt idx="7">
                  <c:v>0.0003333333333333333</c:v>
                </c:pt>
                <c:pt idx="8">
                  <c:v>0.00037499999999999995</c:v>
                </c:pt>
                <c:pt idx="9">
                  <c:v>0.0004166666666666667</c:v>
                </c:pt>
                <c:pt idx="10">
                  <c:v>0.0008333333333333334</c:v>
                </c:pt>
                <c:pt idx="11">
                  <c:v>0.00125</c:v>
                </c:pt>
                <c:pt idx="12">
                  <c:v>0.0016666666666666668</c:v>
                </c:pt>
                <c:pt idx="13">
                  <c:v>0.0020833333333333333</c:v>
                </c:pt>
                <c:pt idx="14">
                  <c:v>0.0025</c:v>
                </c:pt>
                <c:pt idx="15">
                  <c:v>0.002916666666666667</c:v>
                </c:pt>
                <c:pt idx="16">
                  <c:v>0.0033333333333333335</c:v>
                </c:pt>
                <c:pt idx="17">
                  <c:v>0.00375</c:v>
                </c:pt>
                <c:pt idx="18">
                  <c:v>0.004166666666666667</c:v>
                </c:pt>
                <c:pt idx="19">
                  <c:v>0.008333333333333333</c:v>
                </c:pt>
                <c:pt idx="20">
                  <c:v>0.0125</c:v>
                </c:pt>
                <c:pt idx="21">
                  <c:v>0.016666666666666666</c:v>
                </c:pt>
                <c:pt idx="22">
                  <c:v>0.020833333333333332</c:v>
                </c:pt>
                <c:pt idx="23">
                  <c:v>0.025</c:v>
                </c:pt>
                <c:pt idx="24">
                  <c:v>0.029166666666666664</c:v>
                </c:pt>
                <c:pt idx="25">
                  <c:v>0.03333333333333333</c:v>
                </c:pt>
                <c:pt idx="26">
                  <c:v>0.0375</c:v>
                </c:pt>
                <c:pt idx="27">
                  <c:v>0.041666666666666664</c:v>
                </c:pt>
                <c:pt idx="28">
                  <c:v>0.08333333333333333</c:v>
                </c:pt>
                <c:pt idx="29">
                  <c:v>0.125</c:v>
                </c:pt>
                <c:pt idx="30">
                  <c:v>0.16666666666666666</c:v>
                </c:pt>
                <c:pt idx="31">
                  <c:v>0.20833333333333334</c:v>
                </c:pt>
                <c:pt idx="32">
                  <c:v>0.25</c:v>
                </c:pt>
                <c:pt idx="33">
                  <c:v>0.2916666666666667</c:v>
                </c:pt>
                <c:pt idx="34">
                  <c:v>0.3333333333333333</c:v>
                </c:pt>
                <c:pt idx="35">
                  <c:v>0.375</c:v>
                </c:pt>
                <c:pt idx="36">
                  <c:v>0.4166666666666667</c:v>
                </c:pt>
                <c:pt idx="37">
                  <c:v>0.4583333333333333</c:v>
                </c:pt>
                <c:pt idx="38">
                  <c:v>0.5</c:v>
                </c:pt>
                <c:pt idx="39">
                  <c:v>0.5416666666666666</c:v>
                </c:pt>
                <c:pt idx="40">
                  <c:v>0.5833333333333334</c:v>
                </c:pt>
                <c:pt idx="41">
                  <c:v>0.625</c:v>
                </c:pt>
                <c:pt idx="42">
                  <c:v>0.6666666666666666</c:v>
                </c:pt>
                <c:pt idx="43">
                  <c:v>0.7083333333333334</c:v>
                </c:pt>
                <c:pt idx="44">
                  <c:v>0.75</c:v>
                </c:pt>
                <c:pt idx="45">
                  <c:v>0.7916666666666666</c:v>
                </c:pt>
                <c:pt idx="46">
                  <c:v>0.8333333333333334</c:v>
                </c:pt>
                <c:pt idx="47">
                  <c:v>0.875</c:v>
                </c:pt>
                <c:pt idx="48">
                  <c:v>0.9166666666666666</c:v>
                </c:pt>
                <c:pt idx="49">
                  <c:v>0.9583333333333334</c:v>
                </c:pt>
                <c:pt idx="50">
                  <c:v>1</c:v>
                </c:pt>
              </c:strCache>
            </c:strRef>
          </c:xVal>
          <c:yVal>
            <c:numRef>
              <c:f>Computation!$B$7:$B$66</c:f>
              <c:numCache>
                <c:ptCount val="60"/>
                <c:pt idx="0">
                  <c:v>0</c:v>
                </c:pt>
                <c:pt idx="1">
                  <c:v>0.00019963428721742323</c:v>
                </c:pt>
                <c:pt idx="2">
                  <c:v>0.0014975445404246718</c:v>
                </c:pt>
                <c:pt idx="3">
                  <c:v>0.005001245129455021</c:v>
                </c:pt>
                <c:pt idx="4">
                  <c:v>0.010401465237667362</c:v>
                </c:pt>
                <c:pt idx="5">
                  <c:v>0.016611727925007442</c:v>
                </c:pt>
                <c:pt idx="6">
                  <c:v>0.025124046312750347</c:v>
                </c:pt>
                <c:pt idx="7">
                  <c:v>0.03358311555731662</c:v>
                </c:pt>
                <c:pt idx="8">
                  <c:v>0.04197626279853876</c:v>
                </c:pt>
                <c:pt idx="9">
                  <c:v>0.052396059818800765</c:v>
                </c:pt>
                <c:pt idx="10">
                  <c:v>0.14441661590391686</c:v>
                </c:pt>
                <c:pt idx="11">
                  <c:v>0.22049158249300382</c:v>
                </c:pt>
                <c:pt idx="12">
                  <c:v>0.2827551692501892</c:v>
                </c:pt>
                <c:pt idx="13">
                  <c:v>0.33445500342204726</c:v>
                </c:pt>
                <c:pt idx="14">
                  <c:v>0.37935369041683836</c:v>
                </c:pt>
                <c:pt idx="15">
                  <c:v>0.4182051531665062</c:v>
                </c:pt>
                <c:pt idx="16">
                  <c:v>0.4531154875924644</c:v>
                </c:pt>
                <c:pt idx="17">
                  <c:v>0.48390858488330896</c:v>
                </c:pt>
                <c:pt idx="18">
                  <c:v>0.5123541551589489</c:v>
                </c:pt>
                <c:pt idx="19">
                  <c:v>0.705783362582454</c:v>
                </c:pt>
                <c:pt idx="20">
                  <c:v>0.8231231116808423</c:v>
                </c:pt>
                <c:pt idx="21">
                  <c:v>0.907527917752319</c:v>
                </c:pt>
                <c:pt idx="22">
                  <c:v>0.9734385934054853</c:v>
                </c:pt>
                <c:pt idx="23">
                  <c:v>1.0277101322607527</c:v>
                </c:pt>
                <c:pt idx="24">
                  <c:v>1.0736061188200052</c:v>
                </c:pt>
                <c:pt idx="25">
                  <c:v>1.113580833919645</c:v>
                </c:pt>
                <c:pt idx="26">
                  <c:v>1.1488410315510291</c:v>
                </c:pt>
                <c:pt idx="27">
                  <c:v>1.1804141696028927</c:v>
                </c:pt>
                <c:pt idx="28">
                  <c:v>1.3891257071866445</c:v>
                </c:pt>
                <c:pt idx="29">
                  <c:v>1.5116606260878593</c:v>
                </c:pt>
                <c:pt idx="30">
                  <c:v>1.5987138804804133</c:v>
                </c:pt>
                <c:pt idx="31">
                  <c:v>1.6662924966560726</c:v>
                </c:pt>
                <c:pt idx="32">
                  <c:v>1.721539238573394</c:v>
                </c:pt>
                <c:pt idx="33">
                  <c:v>1.7682587405012056</c:v>
                </c:pt>
                <c:pt idx="34">
                  <c:v>1.808743190941256</c:v>
                </c:pt>
                <c:pt idx="35">
                  <c:v>1.844459753245412</c:v>
                </c:pt>
                <c:pt idx="36">
                  <c:v>1.8764093069389436</c:v>
                </c:pt>
                <c:pt idx="37">
                  <c:v>1.905319220427071</c:v>
                </c:pt>
                <c:pt idx="38">
                  <c:v>1.931714739057831</c:v>
                </c:pt>
                <c:pt idx="39">
                  <c:v>1.9559962624028198</c:v>
                </c:pt>
                <c:pt idx="40">
                  <c:v>1.9784774416157924</c:v>
                </c:pt>
                <c:pt idx="41">
                  <c:v>1.9994104575425602</c:v>
                </c:pt>
                <c:pt idx="42">
                  <c:v>2.018994062145335</c:v>
                </c:pt>
                <c:pt idx="43">
                  <c:v>2.03739003097014</c:v>
                </c:pt>
                <c:pt idx="44">
                  <c:v>2.0547342117265797</c:v>
                </c:pt>
                <c:pt idx="45">
                  <c:v>2.0711403992974224</c:v>
                </c:pt>
                <c:pt idx="46">
                  <c:v>2.0867048649584543</c:v>
                </c:pt>
                <c:pt idx="47">
                  <c:v>2.101512307713476</c:v>
                </c:pt>
                <c:pt idx="48">
                  <c:v>2.1156311408785973</c:v>
                </c:pt>
                <c:pt idx="49">
                  <c:v>2.1291222588644314</c:v>
                </c:pt>
                <c:pt idx="50">
                  <c:v>2.142039109543651</c:v>
                </c:pt>
              </c:numCache>
            </c:numRef>
          </c:yVal>
          <c:smooth val="1"/>
        </c:ser>
        <c:axId val="30084008"/>
        <c:axId val="2320617"/>
      </c:scatterChart>
      <c:valAx>
        <c:axId val="30084008"/>
        <c:scaling>
          <c:logBase val="10"/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 IN HOUR:MINUTE:SECOND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0617"/>
        <c:crosses val="autoZero"/>
        <c:crossBetween val="midCat"/>
        <c:dispUnits/>
      </c:valAx>
      <c:valAx>
        <c:axId val="23206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DRAWDOWN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84008"/>
        <c:crossesAt val="1E-99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Computation!$A$7:$A$66</c:f>
              <c:strCache>
                <c:ptCount val="60"/>
                <c:pt idx="0">
                  <c:v>4.1666666666666665E-05</c:v>
                </c:pt>
                <c:pt idx="1">
                  <c:v>8.333333333333333E-05</c:v>
                </c:pt>
                <c:pt idx="2">
                  <c:v>0.000125</c:v>
                </c:pt>
                <c:pt idx="3">
                  <c:v>0.00016666666666666666</c:v>
                </c:pt>
                <c:pt idx="4">
                  <c:v>0.00020833333333333335</c:v>
                </c:pt>
                <c:pt idx="5">
                  <c:v>0.00025</c:v>
                </c:pt>
                <c:pt idx="6">
                  <c:v>0.0002916666666666667</c:v>
                </c:pt>
                <c:pt idx="7">
                  <c:v>0.0003333333333333333</c:v>
                </c:pt>
                <c:pt idx="8">
                  <c:v>0.00037499999999999995</c:v>
                </c:pt>
                <c:pt idx="9">
                  <c:v>0.0004166666666666667</c:v>
                </c:pt>
                <c:pt idx="10">
                  <c:v>0.0008333333333333334</c:v>
                </c:pt>
                <c:pt idx="11">
                  <c:v>0.00125</c:v>
                </c:pt>
                <c:pt idx="12">
                  <c:v>0.0016666666666666668</c:v>
                </c:pt>
                <c:pt idx="13">
                  <c:v>0.0020833333333333333</c:v>
                </c:pt>
                <c:pt idx="14">
                  <c:v>0.0025</c:v>
                </c:pt>
                <c:pt idx="15">
                  <c:v>0.002916666666666667</c:v>
                </c:pt>
                <c:pt idx="16">
                  <c:v>0.0033333333333333335</c:v>
                </c:pt>
                <c:pt idx="17">
                  <c:v>0.00375</c:v>
                </c:pt>
                <c:pt idx="18">
                  <c:v>0.004166666666666667</c:v>
                </c:pt>
                <c:pt idx="19">
                  <c:v>0.008333333333333333</c:v>
                </c:pt>
                <c:pt idx="20">
                  <c:v>0.0125</c:v>
                </c:pt>
                <c:pt idx="21">
                  <c:v>0.016666666666666666</c:v>
                </c:pt>
                <c:pt idx="22">
                  <c:v>0.020833333333333332</c:v>
                </c:pt>
                <c:pt idx="23">
                  <c:v>0.025</c:v>
                </c:pt>
                <c:pt idx="24">
                  <c:v>0.029166666666666664</c:v>
                </c:pt>
                <c:pt idx="25">
                  <c:v>0.03333333333333333</c:v>
                </c:pt>
                <c:pt idx="26">
                  <c:v>0.0375</c:v>
                </c:pt>
                <c:pt idx="27">
                  <c:v>0.041666666666666664</c:v>
                </c:pt>
                <c:pt idx="28">
                  <c:v>0.08333333333333333</c:v>
                </c:pt>
                <c:pt idx="29">
                  <c:v>0.125</c:v>
                </c:pt>
                <c:pt idx="30">
                  <c:v>0.16666666666666666</c:v>
                </c:pt>
                <c:pt idx="31">
                  <c:v>0.20833333333333334</c:v>
                </c:pt>
                <c:pt idx="32">
                  <c:v>0.25</c:v>
                </c:pt>
                <c:pt idx="33">
                  <c:v>0.2916666666666667</c:v>
                </c:pt>
                <c:pt idx="34">
                  <c:v>0.3333333333333333</c:v>
                </c:pt>
                <c:pt idx="35">
                  <c:v>0.375</c:v>
                </c:pt>
                <c:pt idx="36">
                  <c:v>0.4166666666666667</c:v>
                </c:pt>
                <c:pt idx="37">
                  <c:v>0.4583333333333333</c:v>
                </c:pt>
                <c:pt idx="38">
                  <c:v>0.5</c:v>
                </c:pt>
                <c:pt idx="39">
                  <c:v>0.5416666666666666</c:v>
                </c:pt>
                <c:pt idx="40">
                  <c:v>0.5833333333333334</c:v>
                </c:pt>
                <c:pt idx="41">
                  <c:v>0.625</c:v>
                </c:pt>
                <c:pt idx="42">
                  <c:v>0.6666666666666666</c:v>
                </c:pt>
                <c:pt idx="43">
                  <c:v>0.7083333333333334</c:v>
                </c:pt>
                <c:pt idx="44">
                  <c:v>0.75</c:v>
                </c:pt>
                <c:pt idx="45">
                  <c:v>0.7916666666666666</c:v>
                </c:pt>
                <c:pt idx="46">
                  <c:v>0.8333333333333334</c:v>
                </c:pt>
                <c:pt idx="47">
                  <c:v>0.875</c:v>
                </c:pt>
                <c:pt idx="48">
                  <c:v>0.9166666666666666</c:v>
                </c:pt>
                <c:pt idx="49">
                  <c:v>0.9583333333333334</c:v>
                </c:pt>
                <c:pt idx="50">
                  <c:v>1</c:v>
                </c:pt>
              </c:strCache>
            </c:strRef>
          </c:xVal>
          <c:yVal>
            <c:numRef>
              <c:f>Computation!$B$7:$B$66</c:f>
              <c:numCache>
                <c:ptCount val="60"/>
                <c:pt idx="0">
                  <c:v>0</c:v>
                </c:pt>
                <c:pt idx="1">
                  <c:v>0.00019963428721742323</c:v>
                </c:pt>
                <c:pt idx="2">
                  <c:v>0.0014975445404246718</c:v>
                </c:pt>
                <c:pt idx="3">
                  <c:v>0.005001245129455021</c:v>
                </c:pt>
                <c:pt idx="4">
                  <c:v>0.010401465237667362</c:v>
                </c:pt>
                <c:pt idx="5">
                  <c:v>0.016611727925007442</c:v>
                </c:pt>
                <c:pt idx="6">
                  <c:v>0.025124046312750347</c:v>
                </c:pt>
                <c:pt idx="7">
                  <c:v>0.03358311555731662</c:v>
                </c:pt>
                <c:pt idx="8">
                  <c:v>0.04197626279853876</c:v>
                </c:pt>
                <c:pt idx="9">
                  <c:v>0.052396059818800765</c:v>
                </c:pt>
                <c:pt idx="10">
                  <c:v>0.14441661590391686</c:v>
                </c:pt>
                <c:pt idx="11">
                  <c:v>0.22049158249300382</c:v>
                </c:pt>
                <c:pt idx="12">
                  <c:v>0.2827551692501892</c:v>
                </c:pt>
                <c:pt idx="13">
                  <c:v>0.33445500342204726</c:v>
                </c:pt>
                <c:pt idx="14">
                  <c:v>0.37935369041683836</c:v>
                </c:pt>
                <c:pt idx="15">
                  <c:v>0.4182051531665062</c:v>
                </c:pt>
                <c:pt idx="16">
                  <c:v>0.4531154875924644</c:v>
                </c:pt>
                <c:pt idx="17">
                  <c:v>0.48390858488330896</c:v>
                </c:pt>
                <c:pt idx="18">
                  <c:v>0.5123541551589489</c:v>
                </c:pt>
                <c:pt idx="19">
                  <c:v>0.705783362582454</c:v>
                </c:pt>
                <c:pt idx="20">
                  <c:v>0.8231231116808423</c:v>
                </c:pt>
                <c:pt idx="21">
                  <c:v>0.907527917752319</c:v>
                </c:pt>
                <c:pt idx="22">
                  <c:v>0.9734385934054853</c:v>
                </c:pt>
                <c:pt idx="23">
                  <c:v>1.0277101322607527</c:v>
                </c:pt>
                <c:pt idx="24">
                  <c:v>1.0736061188200052</c:v>
                </c:pt>
                <c:pt idx="25">
                  <c:v>1.113580833919645</c:v>
                </c:pt>
                <c:pt idx="26">
                  <c:v>1.1488410315510291</c:v>
                </c:pt>
                <c:pt idx="27">
                  <c:v>1.1804141696028927</c:v>
                </c:pt>
                <c:pt idx="28">
                  <c:v>1.3891257071866445</c:v>
                </c:pt>
                <c:pt idx="29">
                  <c:v>1.5116606260878593</c:v>
                </c:pt>
                <c:pt idx="30">
                  <c:v>1.5987138804804133</c:v>
                </c:pt>
                <c:pt idx="31">
                  <c:v>1.6662924966560726</c:v>
                </c:pt>
                <c:pt idx="32">
                  <c:v>1.721539238573394</c:v>
                </c:pt>
                <c:pt idx="33">
                  <c:v>1.7682587405012056</c:v>
                </c:pt>
                <c:pt idx="34">
                  <c:v>1.808743190941256</c:v>
                </c:pt>
                <c:pt idx="35">
                  <c:v>1.844459753245412</c:v>
                </c:pt>
                <c:pt idx="36">
                  <c:v>1.8764093069389436</c:v>
                </c:pt>
                <c:pt idx="37">
                  <c:v>1.905319220427071</c:v>
                </c:pt>
                <c:pt idx="38">
                  <c:v>1.931714739057831</c:v>
                </c:pt>
                <c:pt idx="39">
                  <c:v>1.9559962624028198</c:v>
                </c:pt>
                <c:pt idx="40">
                  <c:v>1.9784774416157924</c:v>
                </c:pt>
                <c:pt idx="41">
                  <c:v>1.9994104575425602</c:v>
                </c:pt>
                <c:pt idx="42">
                  <c:v>2.018994062145335</c:v>
                </c:pt>
                <c:pt idx="43">
                  <c:v>2.03739003097014</c:v>
                </c:pt>
                <c:pt idx="44">
                  <c:v>2.0547342117265797</c:v>
                </c:pt>
                <c:pt idx="45">
                  <c:v>2.0711403992974224</c:v>
                </c:pt>
                <c:pt idx="46">
                  <c:v>2.0867048649584543</c:v>
                </c:pt>
                <c:pt idx="47">
                  <c:v>2.101512307713476</c:v>
                </c:pt>
                <c:pt idx="48">
                  <c:v>2.1156311408785973</c:v>
                </c:pt>
                <c:pt idx="49">
                  <c:v>2.1291222588644314</c:v>
                </c:pt>
                <c:pt idx="50">
                  <c:v>2.142039109543651</c:v>
                </c:pt>
              </c:numCache>
            </c:numRef>
          </c:yVal>
          <c:smooth val="1"/>
        </c:ser>
        <c:axId val="20885554"/>
        <c:axId val="53752259"/>
      </c:scatterChart>
      <c:valAx>
        <c:axId val="2088555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TIME IN HOUR:MINUTE:SECOND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52259"/>
        <c:crosses val="autoZero"/>
        <c:crossBetween val="midCat"/>
        <c:dispUnits/>
        <c:majorUnit val="0.125"/>
      </c:valAx>
      <c:valAx>
        <c:axId val="537522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DRAWDOWN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85554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"/>
          <c:w val="0.96325"/>
          <c:h val="0.78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K</c:v>
              </c:pt>
            </c:strLit>
          </c:cat>
          <c:val>
            <c:numRef>
              <c:f>prediction!$C$5:$C$5</c:f>
              <c:numCache/>
            </c:numRef>
          </c:val>
        </c:ser>
        <c:gapWidth val="0"/>
        <c:axId val="14008284"/>
        <c:axId val="58965693"/>
      </c:barChart>
      <c:catAx>
        <c:axId val="14008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965693"/>
        <c:crossesAt val="1E-09"/>
        <c:auto val="1"/>
        <c:lblOffset val="100"/>
        <c:noMultiLvlLbl val="0"/>
      </c:catAx>
      <c:valAx>
        <c:axId val="58965693"/>
        <c:scaling>
          <c:logBase val="10"/>
          <c:orientation val="minMax"/>
          <c:max val="1000"/>
          <c:min val="0.01"/>
        </c:scaling>
        <c:axPos val="b"/>
        <c:delete val="0"/>
        <c:numFmt formatCode="General" sourceLinked="1"/>
        <c:majorTickMark val="out"/>
        <c:minorTickMark val="none"/>
        <c:tickLblPos val="nextTo"/>
        <c:crossAx val="1400828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"/>
          <c:w val="0.97175"/>
          <c:h val="0.78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S</c:v>
              </c:pt>
            </c:strLit>
          </c:cat>
          <c:val>
            <c:numRef>
              <c:f>prediction!$C$7:$C$7</c:f>
              <c:numCache/>
            </c:numRef>
          </c:val>
        </c:ser>
        <c:gapWidth val="0"/>
        <c:axId val="60929190"/>
        <c:axId val="11491799"/>
      </c:barChart>
      <c:catAx>
        <c:axId val="60929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491799"/>
        <c:crossesAt val="1E-09"/>
        <c:auto val="1"/>
        <c:lblOffset val="100"/>
        <c:noMultiLvlLbl val="0"/>
      </c:catAx>
      <c:valAx>
        <c:axId val="11491799"/>
        <c:scaling>
          <c:logBase val="10"/>
          <c:orientation val="minMax"/>
          <c:max val="1"/>
          <c:min val="1E-06"/>
        </c:scaling>
        <c:axPos val="b"/>
        <c:delete val="0"/>
        <c:numFmt formatCode="General" sourceLinked="1"/>
        <c:majorTickMark val="out"/>
        <c:minorTickMark val="none"/>
        <c:tickLblPos val="nextTo"/>
        <c:crossAx val="609291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9525</xdr:rowOff>
    </xdr:from>
    <xdr:to>
      <xdr:col>11</xdr:col>
      <xdr:colOff>485775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666875"/>
        <a:ext cx="7610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304800</xdr:colOff>
      <xdr:row>2</xdr:row>
      <xdr:rowOff>133350</xdr:rowOff>
    </xdr:from>
    <xdr:to>
      <xdr:col>12</xdr:col>
      <xdr:colOff>552450</xdr:colOff>
      <xdr:row>8</xdr:row>
      <xdr:rowOff>152400</xdr:rowOff>
    </xdr:to>
    <xdr:grpSp>
      <xdr:nvGrpSpPr>
        <xdr:cNvPr id="2" name="Group 7"/>
        <xdr:cNvGrpSpPr>
          <a:grpSpLocks/>
        </xdr:cNvGrpSpPr>
      </xdr:nvGrpSpPr>
      <xdr:grpSpPr>
        <a:xfrm>
          <a:off x="6334125" y="495300"/>
          <a:ext cx="2076450" cy="990600"/>
          <a:chOff x="611" y="59"/>
          <a:chExt cx="218" cy="104"/>
        </a:xfrm>
        <a:solidFill>
          <a:srgbClr val="FFFFFF"/>
        </a:solidFill>
      </xdr:grpSpPr>
      <xdr:sp>
        <xdr:nvSpPr>
          <xdr:cNvPr id="3" name="Rectangle 5"/>
          <xdr:cNvSpPr>
            <a:spLocks/>
          </xdr:cNvSpPr>
        </xdr:nvSpPr>
        <xdr:spPr>
          <a:xfrm>
            <a:off x="611" y="59"/>
            <a:ext cx="218" cy="1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Equation used in prediction
s is drawdown, W(u) is the well function</a:t>
            </a:r>
          </a:p>
        </xdr:txBody>
      </xdr:sp>
    </xdr:grpSp>
    <xdr:clientData/>
  </xdr:twoCellAnchor>
  <xdr:twoCellAnchor>
    <xdr:from>
      <xdr:col>0</xdr:col>
      <xdr:colOff>152400</xdr:colOff>
      <xdr:row>31</xdr:row>
      <xdr:rowOff>85725</xdr:rowOff>
    </xdr:from>
    <xdr:to>
      <xdr:col>11</xdr:col>
      <xdr:colOff>514350</xdr:colOff>
      <xdr:row>53</xdr:row>
      <xdr:rowOff>66675</xdr:rowOff>
    </xdr:to>
    <xdr:graphicFrame>
      <xdr:nvGraphicFramePr>
        <xdr:cNvPr id="6" name="Chart 4"/>
        <xdr:cNvGraphicFramePr/>
      </xdr:nvGraphicFramePr>
      <xdr:xfrm>
        <a:off x="152400" y="5143500"/>
        <a:ext cx="76104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85725</xdr:colOff>
      <xdr:row>2</xdr:row>
      <xdr:rowOff>85725</xdr:rowOff>
    </xdr:from>
    <xdr:to>
      <xdr:col>9</xdr:col>
      <xdr:colOff>257175</xdr:colOff>
      <xdr:row>5</xdr:row>
      <xdr:rowOff>152400</xdr:rowOff>
    </xdr:to>
    <xdr:graphicFrame>
      <xdr:nvGraphicFramePr>
        <xdr:cNvPr id="7" name="Chart 8"/>
        <xdr:cNvGraphicFramePr/>
      </xdr:nvGraphicFramePr>
      <xdr:xfrm>
        <a:off x="2457450" y="447675"/>
        <a:ext cx="3829050" cy="55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3</xdr:col>
      <xdr:colOff>38100</xdr:colOff>
      <xdr:row>6</xdr:row>
      <xdr:rowOff>57150</xdr:rowOff>
    </xdr:from>
    <xdr:to>
      <xdr:col>9</xdr:col>
      <xdr:colOff>276225</xdr:colOff>
      <xdr:row>9</xdr:row>
      <xdr:rowOff>123825</xdr:rowOff>
    </xdr:to>
    <xdr:graphicFrame>
      <xdr:nvGraphicFramePr>
        <xdr:cNvPr id="8" name="Chart 9"/>
        <xdr:cNvGraphicFramePr/>
      </xdr:nvGraphicFramePr>
      <xdr:xfrm>
        <a:off x="2409825" y="1066800"/>
        <a:ext cx="3895725" cy="552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7">
      <selection activeCell="B44" sqref="B44"/>
    </sheetView>
  </sheetViews>
  <sheetFormatPr defaultColWidth="9.140625" defaultRowHeight="12.75"/>
  <cols>
    <col min="1" max="1" width="53.8515625" style="0" customWidth="1"/>
    <col min="2" max="2" width="12.57421875" style="0" customWidth="1"/>
    <col min="3" max="3" width="11.421875" style="0" customWidth="1"/>
    <col min="4" max="4" width="10.8515625" style="0" customWidth="1"/>
    <col min="6" max="6" width="24.421875" style="0" customWidth="1"/>
  </cols>
  <sheetData>
    <row r="1" spans="2:7" ht="12.75">
      <c r="B1" s="1" t="s">
        <v>11</v>
      </c>
      <c r="G1" s="1"/>
    </row>
    <row r="2" spans="1:7" ht="12.75">
      <c r="A2" s="6"/>
      <c r="B2" t="s">
        <v>66</v>
      </c>
      <c r="C2" t="s">
        <v>12</v>
      </c>
      <c r="D2" t="s">
        <v>12</v>
      </c>
      <c r="E2" t="s">
        <v>66</v>
      </c>
      <c r="G2" s="1"/>
    </row>
    <row r="3" spans="1:7" ht="12.75">
      <c r="A3" s="8" t="s">
        <v>13</v>
      </c>
      <c r="B3" s="9" t="s">
        <v>14</v>
      </c>
      <c r="C3" s="9" t="s">
        <v>14</v>
      </c>
      <c r="D3" s="9" t="s">
        <v>15</v>
      </c>
      <c r="E3" s="9" t="s">
        <v>15</v>
      </c>
      <c r="F3" s="9" t="s">
        <v>16</v>
      </c>
      <c r="G3" s="10" t="s">
        <v>17</v>
      </c>
    </row>
    <row r="4" spans="1:7" ht="12.75">
      <c r="A4" s="11" t="s">
        <v>18</v>
      </c>
      <c r="B4" s="12">
        <v>90</v>
      </c>
      <c r="C4" s="12">
        <v>300</v>
      </c>
      <c r="D4" s="12">
        <v>3000</v>
      </c>
      <c r="E4" s="12">
        <v>3000</v>
      </c>
      <c r="F4" s="12" t="s">
        <v>19</v>
      </c>
      <c r="G4" s="13" t="s">
        <v>20</v>
      </c>
    </row>
    <row r="5" spans="1:7" ht="12.75">
      <c r="A5" s="8" t="s">
        <v>21</v>
      </c>
      <c r="B5" s="14">
        <v>1</v>
      </c>
      <c r="C5" s="14">
        <v>30</v>
      </c>
      <c r="D5" s="14">
        <v>300</v>
      </c>
      <c r="E5" s="14">
        <v>300</v>
      </c>
      <c r="F5" s="14" t="s">
        <v>19</v>
      </c>
      <c r="G5" s="10">
        <v>1</v>
      </c>
    </row>
    <row r="6" spans="1:7" ht="12.75">
      <c r="A6" s="8" t="s">
        <v>22</v>
      </c>
      <c r="B6" s="14">
        <v>50</v>
      </c>
      <c r="C6" s="14">
        <v>70</v>
      </c>
      <c r="D6" s="14">
        <v>300</v>
      </c>
      <c r="E6" s="14">
        <v>300</v>
      </c>
      <c r="F6" s="14" t="s">
        <v>19</v>
      </c>
      <c r="G6" s="15">
        <v>1</v>
      </c>
    </row>
    <row r="7" spans="1:7" ht="12.75">
      <c r="A7" s="8" t="s">
        <v>23</v>
      </c>
      <c r="B7" s="14">
        <v>1</v>
      </c>
      <c r="C7" s="14">
        <v>20</v>
      </c>
      <c r="D7" s="14">
        <v>70</v>
      </c>
      <c r="E7" s="14">
        <v>200</v>
      </c>
      <c r="F7" s="14" t="s">
        <v>19</v>
      </c>
      <c r="G7" s="15" t="s">
        <v>20</v>
      </c>
    </row>
    <row r="8" spans="1:7" ht="12.75">
      <c r="A8" s="8" t="s">
        <v>24</v>
      </c>
      <c r="B8" s="14">
        <v>0.05</v>
      </c>
      <c r="C8" s="14">
        <v>3</v>
      </c>
      <c r="D8" s="14">
        <v>20</v>
      </c>
      <c r="E8" s="14">
        <v>20</v>
      </c>
      <c r="F8" s="14" t="s">
        <v>19</v>
      </c>
      <c r="G8" s="15" t="s">
        <v>20</v>
      </c>
    </row>
    <row r="9" spans="1:7" ht="12.75">
      <c r="A9" s="8" t="s">
        <v>25</v>
      </c>
      <c r="B9" s="14">
        <v>2</v>
      </c>
      <c r="C9" s="14">
        <v>30</v>
      </c>
      <c r="D9" s="14">
        <v>200</v>
      </c>
      <c r="E9" s="14">
        <v>800</v>
      </c>
      <c r="F9" s="14" t="s">
        <v>19</v>
      </c>
      <c r="G9" s="10">
        <v>2</v>
      </c>
    </row>
    <row r="10" spans="1:7" ht="12.75">
      <c r="A10" s="8" t="s">
        <v>26</v>
      </c>
      <c r="B10" s="14">
        <v>0.01</v>
      </c>
      <c r="C10" s="14">
        <v>1</v>
      </c>
      <c r="D10" s="14">
        <v>100</v>
      </c>
      <c r="E10" s="14">
        <v>300</v>
      </c>
      <c r="F10" s="14" t="s">
        <v>19</v>
      </c>
      <c r="G10" s="10">
        <v>3</v>
      </c>
    </row>
    <row r="11" spans="1:7" ht="12.75">
      <c r="A11" s="8" t="s">
        <v>27</v>
      </c>
      <c r="B11" s="14">
        <v>0.01</v>
      </c>
      <c r="C11" s="14">
        <v>0.1</v>
      </c>
      <c r="D11" s="14">
        <v>30</v>
      </c>
      <c r="E11" s="14">
        <v>50</v>
      </c>
      <c r="F11" s="14" t="s">
        <v>19</v>
      </c>
      <c r="G11" s="10">
        <v>4</v>
      </c>
    </row>
    <row r="12" spans="1:7" ht="12.75">
      <c r="A12" s="8" t="s">
        <v>28</v>
      </c>
      <c r="B12" s="14">
        <v>0.0003</v>
      </c>
      <c r="C12" s="14">
        <v>0.001</v>
      </c>
      <c r="D12" s="14">
        <v>0.1</v>
      </c>
      <c r="E12" s="14">
        <v>6</v>
      </c>
      <c r="F12" s="14" t="s">
        <v>19</v>
      </c>
      <c r="G12" s="10">
        <v>5</v>
      </c>
    </row>
    <row r="13" spans="1:7" ht="12.75">
      <c r="A13" s="8" t="s">
        <v>29</v>
      </c>
      <c r="B13" s="14">
        <v>3E-07</v>
      </c>
      <c r="C13" s="14">
        <v>0.003</v>
      </c>
      <c r="D13" s="14">
        <v>0.3</v>
      </c>
      <c r="E13" s="14">
        <v>0.6</v>
      </c>
      <c r="F13" s="14" t="s">
        <v>19</v>
      </c>
      <c r="G13" s="15" t="s">
        <v>20</v>
      </c>
    </row>
    <row r="14" spans="1:7" ht="12.75">
      <c r="A14" s="8" t="s">
        <v>30</v>
      </c>
      <c r="B14" s="14">
        <v>0.01</v>
      </c>
      <c r="C14" s="14">
        <v>0.01</v>
      </c>
      <c r="D14" s="14">
        <v>1</v>
      </c>
      <c r="E14" s="14">
        <v>1</v>
      </c>
      <c r="F14" s="14" t="s">
        <v>19</v>
      </c>
      <c r="G14" s="10">
        <v>1</v>
      </c>
    </row>
    <row r="15" spans="1:7" ht="12.75">
      <c r="A15" s="8" t="s">
        <v>31</v>
      </c>
      <c r="B15" s="14">
        <v>1E-06</v>
      </c>
      <c r="C15" s="14">
        <v>1E-05</v>
      </c>
      <c r="D15" s="14">
        <v>0.0001</v>
      </c>
      <c r="E15" s="14">
        <v>0.001</v>
      </c>
      <c r="F15" s="14" t="s">
        <v>19</v>
      </c>
      <c r="G15" s="10" t="s">
        <v>32</v>
      </c>
    </row>
    <row r="16" spans="1:7" ht="12.75">
      <c r="A16" s="8" t="s">
        <v>33</v>
      </c>
      <c r="B16" s="14">
        <v>2E-07</v>
      </c>
      <c r="C16" s="14">
        <v>2E-07</v>
      </c>
      <c r="D16" s="14">
        <v>0.0006</v>
      </c>
      <c r="E16" s="14">
        <v>0.0006</v>
      </c>
      <c r="F16" s="14" t="s">
        <v>34</v>
      </c>
      <c r="G16" s="10">
        <v>5</v>
      </c>
    </row>
    <row r="17" spans="1:7" ht="12.75">
      <c r="A17" s="8" t="s">
        <v>35</v>
      </c>
      <c r="B17" s="14">
        <v>0.3</v>
      </c>
      <c r="C17" s="14">
        <v>10</v>
      </c>
      <c r="D17" s="14">
        <v>1000</v>
      </c>
      <c r="E17" s="14">
        <v>10000</v>
      </c>
      <c r="F17" s="14" t="s">
        <v>34</v>
      </c>
      <c r="G17" s="10" t="s">
        <v>36</v>
      </c>
    </row>
    <row r="18" spans="1:7" ht="12.75">
      <c r="A18" s="8" t="s">
        <v>37</v>
      </c>
      <c r="B18" s="14">
        <v>0.3</v>
      </c>
      <c r="C18" s="14">
        <v>10</v>
      </c>
      <c r="D18" s="14">
        <v>1000</v>
      </c>
      <c r="E18" s="14">
        <v>6000</v>
      </c>
      <c r="F18" s="14" t="s">
        <v>34</v>
      </c>
      <c r="G18" s="10">
        <v>5</v>
      </c>
    </row>
    <row r="19" spans="1:7" ht="12.75">
      <c r="A19" s="8" t="s">
        <v>38</v>
      </c>
      <c r="B19" s="14">
        <v>0.0003</v>
      </c>
      <c r="C19" s="14">
        <v>0.004</v>
      </c>
      <c r="D19" s="14">
        <v>0.1</v>
      </c>
      <c r="E19" s="14">
        <v>2</v>
      </c>
      <c r="F19" s="14" t="s">
        <v>34</v>
      </c>
      <c r="G19" s="10">
        <v>5</v>
      </c>
    </row>
    <row r="20" spans="1:7" ht="12.75">
      <c r="A20" s="8" t="s">
        <v>39</v>
      </c>
      <c r="B20" s="14">
        <v>0.0001</v>
      </c>
      <c r="C20" s="14">
        <v>0.001</v>
      </c>
      <c r="D20" s="14">
        <v>1</v>
      </c>
      <c r="E20" s="14">
        <v>6</v>
      </c>
      <c r="F20" s="14" t="s">
        <v>40</v>
      </c>
      <c r="G20" s="10" t="s">
        <v>41</v>
      </c>
    </row>
    <row r="21" spans="1:7" ht="12.75">
      <c r="A21" s="8" t="s">
        <v>42</v>
      </c>
      <c r="B21" s="14">
        <v>0.001</v>
      </c>
      <c r="C21" s="14">
        <v>1</v>
      </c>
      <c r="D21" s="14">
        <v>10</v>
      </c>
      <c r="E21" s="14">
        <v>80</v>
      </c>
      <c r="F21" s="14" t="s">
        <v>40</v>
      </c>
      <c r="G21" s="10" t="s">
        <v>43</v>
      </c>
    </row>
    <row r="22" spans="1:7" ht="12.75">
      <c r="A22" s="8" t="s">
        <v>44</v>
      </c>
      <c r="B22" s="14">
        <v>1E-06</v>
      </c>
      <c r="C22" s="14">
        <v>1E-05</v>
      </c>
      <c r="D22" s="14">
        <v>0.005</v>
      </c>
      <c r="E22" s="14">
        <v>0.04</v>
      </c>
      <c r="F22" s="14" t="s">
        <v>40</v>
      </c>
      <c r="G22" s="10">
        <v>6</v>
      </c>
    </row>
    <row r="23" spans="1:7" ht="12.75">
      <c r="A23" s="8" t="s">
        <v>45</v>
      </c>
      <c r="B23" s="14">
        <v>3E-09</v>
      </c>
      <c r="C23" s="14">
        <v>1E-06</v>
      </c>
      <c r="D23" s="14">
        <v>1E-05</v>
      </c>
      <c r="E23" s="14">
        <v>3E-05</v>
      </c>
      <c r="F23" s="14" t="s">
        <v>40</v>
      </c>
      <c r="G23" s="10" t="s">
        <v>73</v>
      </c>
    </row>
    <row r="24" spans="1:7" ht="12.75">
      <c r="A24" s="8" t="s">
        <v>46</v>
      </c>
      <c r="B24" s="14">
        <v>1E-07</v>
      </c>
      <c r="C24" s="14">
        <v>1E-07</v>
      </c>
      <c r="D24" s="14">
        <v>0.006</v>
      </c>
      <c r="E24" s="14">
        <v>0.006</v>
      </c>
      <c r="F24" s="14" t="s">
        <v>40</v>
      </c>
      <c r="G24" s="10">
        <v>5</v>
      </c>
    </row>
    <row r="25" spans="1:7" ht="12.75">
      <c r="A25" s="8" t="s">
        <v>47</v>
      </c>
      <c r="B25" s="14">
        <v>1E-08</v>
      </c>
      <c r="C25" s="14">
        <v>1E-07</v>
      </c>
      <c r="D25" s="14">
        <v>0.0001</v>
      </c>
      <c r="E25" s="14">
        <v>1</v>
      </c>
      <c r="F25" s="14" t="s">
        <v>48</v>
      </c>
      <c r="G25" s="10">
        <v>7</v>
      </c>
    </row>
    <row r="26" spans="1:7" ht="12.75">
      <c r="A26" s="8" t="s">
        <v>49</v>
      </c>
      <c r="B26" s="14">
        <v>0.1</v>
      </c>
      <c r="C26" s="14">
        <v>1</v>
      </c>
      <c r="D26" s="14">
        <v>100</v>
      </c>
      <c r="E26" s="14">
        <v>6000</v>
      </c>
      <c r="F26" s="14" t="s">
        <v>48</v>
      </c>
      <c r="G26" s="10">
        <v>5</v>
      </c>
    </row>
    <row r="27" spans="1:7" ht="12.75">
      <c r="A27" s="8" t="s">
        <v>50</v>
      </c>
      <c r="B27" s="14">
        <v>0.001</v>
      </c>
      <c r="C27" s="14">
        <v>0.05</v>
      </c>
      <c r="D27" s="14">
        <v>10</v>
      </c>
      <c r="E27" s="14">
        <v>100</v>
      </c>
      <c r="F27" s="14" t="s">
        <v>48</v>
      </c>
      <c r="G27" s="10">
        <v>1</v>
      </c>
    </row>
    <row r="28" spans="1:7" ht="12.75">
      <c r="A28" s="8" t="s">
        <v>51</v>
      </c>
      <c r="B28" s="14">
        <v>0.1</v>
      </c>
      <c r="C28" s="14">
        <v>1</v>
      </c>
      <c r="D28" s="14">
        <v>10</v>
      </c>
      <c r="E28" s="14">
        <v>20</v>
      </c>
      <c r="F28" s="14" t="s">
        <v>48</v>
      </c>
      <c r="G28" s="10">
        <v>6</v>
      </c>
    </row>
    <row r="29" spans="1:7" ht="12.75">
      <c r="A29" s="8" t="s">
        <v>52</v>
      </c>
      <c r="B29" s="14">
        <v>0.1</v>
      </c>
      <c r="C29" s="14">
        <v>0.1</v>
      </c>
      <c r="D29" s="14">
        <v>1</v>
      </c>
      <c r="E29" s="14">
        <v>1</v>
      </c>
      <c r="F29" s="14" t="s">
        <v>48</v>
      </c>
      <c r="G29" s="10">
        <v>6</v>
      </c>
    </row>
    <row r="30" spans="1:7" ht="12.75">
      <c r="A30" s="8" t="s">
        <v>53</v>
      </c>
      <c r="B30" s="14">
        <v>0</v>
      </c>
      <c r="C30" s="14">
        <v>0.03</v>
      </c>
      <c r="D30" s="14">
        <v>0.1</v>
      </c>
      <c r="E30" s="14">
        <v>0.1</v>
      </c>
      <c r="F30" s="14" t="s">
        <v>48</v>
      </c>
      <c r="G30" s="10">
        <v>5</v>
      </c>
    </row>
    <row r="31" spans="1:7" ht="12.75">
      <c r="A31" s="8" t="s">
        <v>54</v>
      </c>
      <c r="B31" s="14">
        <v>0</v>
      </c>
      <c r="C31" s="14">
        <v>9E-09</v>
      </c>
      <c r="D31" s="14">
        <v>6E-05</v>
      </c>
      <c r="E31" s="14">
        <v>6E-05</v>
      </c>
      <c r="F31" s="14" t="s">
        <v>48</v>
      </c>
      <c r="G31" s="15" t="s">
        <v>20</v>
      </c>
    </row>
    <row r="32" spans="1:7" ht="13.5" thickBot="1">
      <c r="A32" s="16" t="s">
        <v>54</v>
      </c>
      <c r="B32" s="17">
        <v>0</v>
      </c>
      <c r="C32" s="17">
        <v>9E-09</v>
      </c>
      <c r="D32" s="17">
        <v>6E-05</v>
      </c>
      <c r="E32" s="17">
        <v>6E-05</v>
      </c>
      <c r="F32" s="17"/>
      <c r="G32" s="18"/>
    </row>
    <row r="33" spans="1:7" ht="13.5" thickTop="1">
      <c r="A33" s="9"/>
      <c r="B33" s="9"/>
      <c r="C33" s="9"/>
      <c r="G33" s="1"/>
    </row>
    <row r="34" ht="12.75">
      <c r="G34" s="1"/>
    </row>
    <row r="35" spans="1:7" ht="12.75">
      <c r="A35" s="7" t="s">
        <v>55</v>
      </c>
      <c r="G35" s="1"/>
    </row>
    <row r="36" spans="1:7" ht="12.75">
      <c r="A36" s="7" t="s">
        <v>56</v>
      </c>
      <c r="G36" s="1"/>
    </row>
    <row r="37" spans="1:7" ht="12.75">
      <c r="A37" s="7" t="s">
        <v>57</v>
      </c>
      <c r="G37" s="1"/>
    </row>
    <row r="38" spans="1:7" ht="12.75">
      <c r="A38" s="7" t="s">
        <v>58</v>
      </c>
      <c r="G38" s="1"/>
    </row>
    <row r="39" spans="1:7" ht="12.75">
      <c r="A39" s="7" t="s">
        <v>59</v>
      </c>
      <c r="G39" s="1"/>
    </row>
    <row r="40" spans="1:7" ht="12.75">
      <c r="A40" s="7" t="s">
        <v>60</v>
      </c>
      <c r="G40" s="1"/>
    </row>
    <row r="41" spans="1:7" ht="12.75">
      <c r="A41" s="7" t="s">
        <v>61</v>
      </c>
      <c r="G41" s="1"/>
    </row>
    <row r="42" spans="1:7" ht="12.75">
      <c r="A42" s="7" t="s">
        <v>62</v>
      </c>
      <c r="G42" s="1"/>
    </row>
    <row r="43" spans="1:7" ht="12.75">
      <c r="A43" s="7" t="s">
        <v>63</v>
      </c>
      <c r="G43" s="1"/>
    </row>
    <row r="44" ht="12.75">
      <c r="A44" s="7" t="s">
        <v>74</v>
      </c>
    </row>
    <row r="45" ht="13.5" thickBot="1"/>
    <row r="46" ht="13.5" thickBot="1">
      <c r="A46" s="19" t="s">
        <v>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8.140625" style="0" customWidth="1"/>
  </cols>
  <sheetData>
    <row r="1" spans="1:13" ht="15.75">
      <c r="A1" s="2"/>
      <c r="B1" s="2"/>
      <c r="C1" s="3" t="s">
        <v>9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4" t="s">
        <v>8</v>
      </c>
      <c r="B3" s="2"/>
      <c r="C3" s="2"/>
      <c r="D3" s="2"/>
      <c r="E3" s="5"/>
      <c r="F3" s="5"/>
      <c r="G3" s="5"/>
      <c r="H3" s="5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9"/>
      <c r="F4" s="5"/>
      <c r="G4" s="5"/>
      <c r="H4" s="9"/>
      <c r="I4" s="2"/>
      <c r="J4" s="2"/>
      <c r="K4" s="2"/>
      <c r="L4" s="2"/>
      <c r="M4" s="2"/>
    </row>
    <row r="5" spans="1:13" ht="12.75">
      <c r="A5" s="2" t="s">
        <v>10</v>
      </c>
      <c r="B5" s="2"/>
      <c r="C5" s="21">
        <v>15.135612484362092</v>
      </c>
      <c r="D5" s="2"/>
      <c r="E5" s="5"/>
      <c r="F5" s="5"/>
      <c r="G5" s="5"/>
      <c r="H5" s="5"/>
      <c r="I5" s="2"/>
      <c r="J5" s="2"/>
      <c r="K5" s="2"/>
      <c r="L5" s="2"/>
      <c r="M5" s="2"/>
    </row>
    <row r="6" spans="1:13" ht="12.75">
      <c r="A6" s="2" t="s">
        <v>1</v>
      </c>
      <c r="B6" s="2"/>
      <c r="C6" s="21">
        <v>100</v>
      </c>
      <c r="D6" s="2"/>
      <c r="E6" s="5"/>
      <c r="F6" s="5"/>
      <c r="G6" s="5"/>
      <c r="H6" s="5"/>
      <c r="I6" s="2"/>
      <c r="J6" s="2"/>
      <c r="K6" s="2"/>
      <c r="L6" s="2"/>
      <c r="M6" s="2"/>
    </row>
    <row r="7" spans="1:13" ht="12.75">
      <c r="A7" s="2" t="s">
        <v>0</v>
      </c>
      <c r="B7" s="2"/>
      <c r="C7" s="21">
        <v>0.0011748975549395301</v>
      </c>
      <c r="D7" s="2"/>
      <c r="E7" s="5"/>
      <c r="F7" s="5"/>
      <c r="G7" s="5"/>
      <c r="H7" s="5"/>
      <c r="I7" s="2"/>
      <c r="J7" s="2"/>
      <c r="K7" s="2"/>
      <c r="L7" s="2"/>
      <c r="M7" s="2"/>
    </row>
    <row r="8" spans="1:13" ht="12.75">
      <c r="A8" s="2" t="s">
        <v>2</v>
      </c>
      <c r="B8" s="2"/>
      <c r="C8" s="21">
        <v>30</v>
      </c>
      <c r="D8" s="2"/>
      <c r="E8" s="5"/>
      <c r="F8" s="5"/>
      <c r="G8" s="5"/>
      <c r="H8" s="5"/>
      <c r="I8" s="2"/>
      <c r="J8" s="2"/>
      <c r="K8" s="2"/>
      <c r="L8" s="2"/>
      <c r="M8" s="2"/>
    </row>
    <row r="9" spans="1:13" ht="12.75">
      <c r="A9" s="2" t="s">
        <v>3</v>
      </c>
      <c r="B9" s="2"/>
      <c r="C9" s="21">
        <v>50</v>
      </c>
      <c r="D9" s="2"/>
      <c r="E9" s="5"/>
      <c r="F9" s="5"/>
      <c r="G9" s="5"/>
      <c r="H9" s="5"/>
      <c r="I9" s="2"/>
      <c r="J9" s="2"/>
      <c r="K9" s="2"/>
      <c r="L9" s="2"/>
      <c r="M9" s="2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t="s">
        <v>72</v>
      </c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</sheetData>
  <printOptions/>
  <pageMargins left="0.75" right="0.75" top="1" bottom="1" header="0.5" footer="0.5"/>
  <pageSetup horizontalDpi="600" verticalDpi="600" orientation="portrait" scale="77" r:id="rId5"/>
  <rowBreaks count="1" manualBreakCount="1">
    <brk id="55" max="255" man="1"/>
  </rowBreaks>
  <colBreaks count="1" manualBreakCount="1">
    <brk id="12" max="54" man="1"/>
  </colBreaks>
  <drawing r:id="rId4"/>
  <legacyDrawing r:id="rId3"/>
  <oleObjects>
    <oleObject progId="Equation.3" shapeId="107980796" r:id="rId1"/>
    <oleObject progId="Equation.3" shapeId="10798776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5">
      <selection activeCell="C57" sqref="C57"/>
    </sheetView>
  </sheetViews>
  <sheetFormatPr defaultColWidth="9.140625" defaultRowHeight="12.75"/>
  <cols>
    <col min="1" max="1" width="20.140625" style="0" customWidth="1"/>
    <col min="2" max="2" width="12.421875" style="0" bestFit="1" customWidth="1"/>
    <col min="3" max="3" width="12.140625" style="0" customWidth="1"/>
  </cols>
  <sheetData>
    <row r="1" spans="1:2" ht="12.75">
      <c r="A1" t="s">
        <v>71</v>
      </c>
      <c r="B1">
        <f>(prediction!C5*prediction!C6)</f>
        <v>1513.561248436209</v>
      </c>
    </row>
    <row r="2" spans="1:2" ht="12.75">
      <c r="A2" t="s">
        <v>70</v>
      </c>
      <c r="B2">
        <f>1440*GPM/7.48</f>
        <v>5775.401069518716</v>
      </c>
    </row>
    <row r="4" ht="12.75">
      <c r="A4">
        <v>24</v>
      </c>
    </row>
    <row r="5" ht="12.75">
      <c r="A5" t="s">
        <v>4</v>
      </c>
    </row>
    <row r="6" spans="1:4" ht="12.75">
      <c r="A6" s="1" t="s">
        <v>65</v>
      </c>
      <c r="B6" s="1" t="s">
        <v>7</v>
      </c>
      <c r="C6" s="1" t="s">
        <v>5</v>
      </c>
      <c r="D6" s="1" t="s">
        <v>6</v>
      </c>
    </row>
    <row r="7" spans="1:4" ht="12.75">
      <c r="A7" s="20">
        <v>4.1666666666666665E-05</v>
      </c>
      <c r="B7">
        <f>(pumping*D7)/(4*PI()*transmissivity)</f>
        <v>0</v>
      </c>
      <c r="C7">
        <f>(radius^2*storage)/(4*transmissivity*Computation!A7)</f>
        <v>11.643706749430377</v>
      </c>
      <c r="D7">
        <f>VLOOKUP(LOG(1/C7),'W(u)'!$AK$3:$AM$118,2,1)+(LOG(1/C7)-VLOOKUP(LOG(1/C7),'W(u)'!$AK$3:$AM$118,1,1))*VLOOKUP(LOG(1/C7),'W(u)'!$AK$3:$AM$118,3,1)</f>
        <v>0</v>
      </c>
    </row>
    <row r="8" spans="1:4" ht="12.75">
      <c r="A8" s="20">
        <v>8.333333333333333E-05</v>
      </c>
      <c r="B8">
        <f aca="true" t="shared" si="0" ref="B8:B36">(pumping*D8)/(4*PI()*transmissivity)</f>
        <v>0.00019963428721742323</v>
      </c>
      <c r="C8">
        <f>(radius^2*storage)/(4*transmissivity*Computation!A8)</f>
        <v>5.821853374715189</v>
      </c>
      <c r="D8">
        <f>VLOOKUP(LOG(1/C8),'W(u)'!$AK$3:$AM$118,2,1)+(LOG(1/C8)-VLOOKUP(LOG(1/C8),'W(u)'!$AK$3:$AM$118,1,1))*VLOOKUP(LOG(1/C8),'W(u)'!$AK$3:$AM$118,3,1)</f>
        <v>0.0006574501799328812</v>
      </c>
    </row>
    <row r="9" spans="1:4" ht="12.75">
      <c r="A9" s="20">
        <v>0.000125</v>
      </c>
      <c r="B9">
        <f t="shared" si="0"/>
        <v>0.0014975445404246718</v>
      </c>
      <c r="C9">
        <f>(radius^2*storage)/(4*transmissivity*Computation!A9)</f>
        <v>3.8812355831434586</v>
      </c>
      <c r="D9">
        <f>VLOOKUP(LOG(1/C9),'W(u)'!$AK$3:$AM$118,2,1)+(LOG(1/C9)-VLOOKUP(LOG(1/C9),'W(u)'!$AK$3:$AM$118,1,1))*VLOOKUP(LOG(1/C9),'W(u)'!$AK$3:$AM$118,3,1)</f>
        <v>0.004931822790978843</v>
      </c>
    </row>
    <row r="10" spans="1:4" ht="12.75">
      <c r="A10" s="20">
        <v>0.00016666666666666666</v>
      </c>
      <c r="B10">
        <f t="shared" si="0"/>
        <v>0.005001245129455021</v>
      </c>
      <c r="C10">
        <f>(radius^2*storage)/(4*transmissivity*Computation!A10)</f>
        <v>2.9109266873575943</v>
      </c>
      <c r="D10">
        <f>VLOOKUP(LOG(1/C10),'W(u)'!$AK$3:$AM$118,2,1)+(LOG(1/C10)-VLOOKUP(LOG(1/C10),'W(u)'!$AK$3:$AM$118,1,1))*VLOOKUP(LOG(1/C10),'W(u)'!$AK$3:$AM$118,3,1)</f>
        <v>0.016470464848894355</v>
      </c>
    </row>
    <row r="11" spans="1:4" ht="12.75">
      <c r="A11" s="20">
        <v>0.00020833333333333335</v>
      </c>
      <c r="B11">
        <f t="shared" si="0"/>
        <v>0.010401465237667362</v>
      </c>
      <c r="C11">
        <f>(radius^2*storage)/(4*transmissivity*Computation!A11)</f>
        <v>2.328741349886075</v>
      </c>
      <c r="D11">
        <f>VLOOKUP(LOG(1/C11),'W(u)'!$AK$3:$AM$118,2,1)+(LOG(1/C11)-VLOOKUP(LOG(1/C11),'W(u)'!$AK$3:$AM$118,1,1))*VLOOKUP(LOG(1/C11),'W(u)'!$AK$3:$AM$118,3,1)</f>
        <v>0.03425486316697799</v>
      </c>
    </row>
    <row r="12" spans="1:4" ht="12.75">
      <c r="A12" s="20">
        <v>0.00025</v>
      </c>
      <c r="B12">
        <f t="shared" si="0"/>
        <v>0.016611727925007442</v>
      </c>
      <c r="C12">
        <f>(radius^2*storage)/(4*transmissivity*Computation!A12)</f>
        <v>1.9406177915717293</v>
      </c>
      <c r="D12">
        <f>VLOOKUP(LOG(1/C12),'W(u)'!$AK$3:$AM$118,2,1)+(LOG(1/C12)-VLOOKUP(LOG(1/C12),'W(u)'!$AK$3:$AM$118,1,1))*VLOOKUP(LOG(1/C12),'W(u)'!$AK$3:$AM$118,3,1)</f>
        <v>0.054706952725999645</v>
      </c>
    </row>
    <row r="13" spans="1:4" ht="12.75">
      <c r="A13" s="20">
        <v>0.0002916666666666667</v>
      </c>
      <c r="B13">
        <f t="shared" si="0"/>
        <v>0.025124046312750347</v>
      </c>
      <c r="C13">
        <f>(radius^2*storage)/(4*transmissivity*Computation!A13)</f>
        <v>1.6633866784900535</v>
      </c>
      <c r="D13">
        <f>VLOOKUP(LOG(1/C13),'W(u)'!$AK$3:$AM$118,2,1)+(LOG(1/C13)-VLOOKUP(LOG(1/C13),'W(u)'!$AK$3:$AM$118,1,1))*VLOOKUP(LOG(1/C13),'W(u)'!$AK$3:$AM$118,3,1)</f>
        <v>0.08274033984437795</v>
      </c>
    </row>
    <row r="14" spans="1:4" ht="12.75">
      <c r="A14" s="20">
        <v>0.0003333333333333333</v>
      </c>
      <c r="B14">
        <f t="shared" si="0"/>
        <v>0.03358311555731662</v>
      </c>
      <c r="C14">
        <f>(radius^2*storage)/(4*transmissivity*Computation!A14)</f>
        <v>1.4554633436787972</v>
      </c>
      <c r="D14">
        <f>VLOOKUP(LOG(1/C14),'W(u)'!$AK$3:$AM$118,2,1)+(LOG(1/C14)-VLOOKUP(LOG(1/C14),'W(u)'!$AK$3:$AM$118,1,1))*VLOOKUP(LOG(1/C14),'W(u)'!$AK$3:$AM$118,3,1)</f>
        <v>0.11059836300473724</v>
      </c>
    </row>
    <row r="15" spans="1:4" ht="12.75">
      <c r="A15" s="20">
        <v>0.00037499999999999995</v>
      </c>
      <c r="B15">
        <f t="shared" si="0"/>
        <v>0.04197626279853876</v>
      </c>
      <c r="C15">
        <f>(radius^2*storage)/(4*transmissivity*Computation!A15)</f>
        <v>1.2937451943811529</v>
      </c>
      <c r="D15">
        <f>VLOOKUP(LOG(1/C15),'W(u)'!$AK$3:$AM$118,2,1)+(LOG(1/C15)-VLOOKUP(LOG(1/C15),'W(u)'!$AK$3:$AM$118,1,1))*VLOOKUP(LOG(1/C15),'W(u)'!$AK$3:$AM$118,3,1)</f>
        <v>0.1382392870206348</v>
      </c>
    </row>
    <row r="16" spans="1:4" ht="12.75">
      <c r="A16" s="20">
        <v>0.0004166666666666667</v>
      </c>
      <c r="B16">
        <f t="shared" si="0"/>
        <v>0.052396059818800765</v>
      </c>
      <c r="C16">
        <f>(radius^2*storage)/(4*transmissivity*Computation!A16)</f>
        <v>1.1643706749430376</v>
      </c>
      <c r="D16">
        <f>VLOOKUP(LOG(1/C16),'W(u)'!$AK$3:$AM$118,2,1)+(LOG(1/C16)-VLOOKUP(LOG(1/C16),'W(u)'!$AK$3:$AM$118,1,1))*VLOOKUP(LOG(1/C16),'W(u)'!$AK$3:$AM$118,3,1)</f>
        <v>0.17255452174969926</v>
      </c>
    </row>
    <row r="17" spans="1:4" ht="12.75">
      <c r="A17" s="20">
        <v>0.0008333333333333334</v>
      </c>
      <c r="B17">
        <f t="shared" si="0"/>
        <v>0.14441661590391686</v>
      </c>
      <c r="C17">
        <f>(radius^2*storage)/(4*transmissivity*Computation!A17)</f>
        <v>0.5821853374715188</v>
      </c>
      <c r="D17">
        <f>VLOOKUP(LOG(1/C17),'W(u)'!$AK$3:$AM$118,2,1)+(LOG(1/C17)-VLOOKUP(LOG(1/C17),'W(u)'!$AK$3:$AM$118,1,1))*VLOOKUP(LOG(1/C17),'W(u)'!$AK$3:$AM$118,3,1)</f>
        <v>0.4756033216274152</v>
      </c>
    </row>
    <row r="18" spans="1:4" ht="12.75">
      <c r="A18" s="20">
        <v>0.00125</v>
      </c>
      <c r="B18">
        <f t="shared" si="0"/>
        <v>0.22049158249300382</v>
      </c>
      <c r="C18">
        <f>(radius^2*storage)/(4*transmissivity*Computation!A18)</f>
        <v>0.3881235583143458</v>
      </c>
      <c r="D18">
        <f>VLOOKUP(LOG(1/C18),'W(u)'!$AK$3:$AM$118,2,1)+(LOG(1/C18)-VLOOKUP(LOG(1/C18),'W(u)'!$AK$3:$AM$118,1,1))*VLOOKUP(LOG(1/C18),'W(u)'!$AK$3:$AM$118,3,1)</f>
        <v>0.7261389443880029</v>
      </c>
    </row>
    <row r="19" spans="1:4" ht="12.75">
      <c r="A19" s="20">
        <v>0.0016666666666666668</v>
      </c>
      <c r="B19">
        <f t="shared" si="0"/>
        <v>0.2827551692501892</v>
      </c>
      <c r="C19">
        <f>(radius^2*storage)/(4*transmissivity*Computation!A19)</f>
        <v>0.2910926687357594</v>
      </c>
      <c r="D19">
        <f>VLOOKUP(LOG(1/C19),'W(u)'!$AK$3:$AM$118,2,1)+(LOG(1/C19)-VLOOKUP(LOG(1/C19),'W(u)'!$AK$3:$AM$118,1,1))*VLOOKUP(LOG(1/C19),'W(u)'!$AK$3:$AM$118,3,1)</f>
        <v>0.9311899247949669</v>
      </c>
    </row>
    <row r="20" spans="1:4" ht="12.75">
      <c r="A20" s="20">
        <v>0.0020833333333333333</v>
      </c>
      <c r="B20">
        <f t="shared" si="0"/>
        <v>0.33445500342204726</v>
      </c>
      <c r="C20">
        <f>(radius^2*storage)/(4*transmissivity*Computation!A20)</f>
        <v>0.2328741349886075</v>
      </c>
      <c r="D20">
        <f>VLOOKUP(LOG(1/C20),'W(u)'!$AK$3:$AM$118,2,1)+(LOG(1/C20)-VLOOKUP(LOG(1/C20),'W(u)'!$AK$3:$AM$118,1,1))*VLOOKUP(LOG(1/C20),'W(u)'!$AK$3:$AM$118,3,1)</f>
        <v>1.1014515855174527</v>
      </c>
    </row>
    <row r="21" spans="1:4" ht="12.75">
      <c r="A21" s="20">
        <v>0.0025</v>
      </c>
      <c r="B21">
        <f t="shared" si="0"/>
        <v>0.37935369041683836</v>
      </c>
      <c r="C21">
        <f>(radius^2*storage)/(4*transmissivity*Computation!A21)</f>
        <v>0.1940617791571729</v>
      </c>
      <c r="D21">
        <f>VLOOKUP(LOG(1/C21),'W(u)'!$AK$3:$AM$118,2,1)+(LOG(1/C21)-VLOOKUP(LOG(1/C21),'W(u)'!$AK$3:$AM$118,1,1))*VLOOKUP(LOG(1/C21),'W(u)'!$AK$3:$AM$118,3,1)</f>
        <v>1.249315212827758</v>
      </c>
    </row>
    <row r="22" spans="1:4" ht="12.75">
      <c r="A22" s="20">
        <v>0.002916666666666667</v>
      </c>
      <c r="B22">
        <f t="shared" si="0"/>
        <v>0.4182051531665062</v>
      </c>
      <c r="C22">
        <f>(radius^2*storage)/(4*transmissivity*Computation!A22)</f>
        <v>0.16633866784900536</v>
      </c>
      <c r="D22">
        <f>VLOOKUP(LOG(1/C22),'W(u)'!$AK$3:$AM$118,2,1)+(LOG(1/C22)-VLOOKUP(LOG(1/C22),'W(u)'!$AK$3:$AM$118,1,1))*VLOOKUP(LOG(1/C22),'W(u)'!$AK$3:$AM$118,3,1)</f>
        <v>1.377263680655861</v>
      </c>
    </row>
    <row r="23" spans="1:4" ht="12.75">
      <c r="A23" s="20">
        <v>0.0033333333333333335</v>
      </c>
      <c r="B23">
        <f t="shared" si="0"/>
        <v>0.4531154875924644</v>
      </c>
      <c r="C23">
        <f>(radius^2*storage)/(4*transmissivity*Computation!A23)</f>
        <v>0.1455463343678797</v>
      </c>
      <c r="D23">
        <f>VLOOKUP(LOG(1/C23),'W(u)'!$AK$3:$AM$118,2,1)+(LOG(1/C23)-VLOOKUP(LOG(1/C23),'W(u)'!$AK$3:$AM$118,1,1))*VLOOKUP(LOG(1/C23),'W(u)'!$AK$3:$AM$118,3,1)</f>
        <v>1.4922329375394057</v>
      </c>
    </row>
    <row r="24" spans="1:4" ht="12.75">
      <c r="A24" s="20">
        <v>0.00375</v>
      </c>
      <c r="B24">
        <f t="shared" si="0"/>
        <v>0.48390858488330896</v>
      </c>
      <c r="C24">
        <f>(radius^2*storage)/(4*transmissivity*Computation!A24)</f>
        <v>0.1293745194381153</v>
      </c>
      <c r="D24">
        <f>VLOOKUP(LOG(1/C24),'W(u)'!$AK$3:$AM$118,2,1)+(LOG(1/C24)-VLOOKUP(LOG(1/C24),'W(u)'!$AK$3:$AM$118,1,1))*VLOOKUP(LOG(1/C24),'W(u)'!$AK$3:$AM$118,3,1)</f>
        <v>1.5936430091094642</v>
      </c>
    </row>
    <row r="25" spans="1:4" ht="12.75">
      <c r="A25" s="20">
        <v>0.004166666666666667</v>
      </c>
      <c r="B25">
        <f t="shared" si="0"/>
        <v>0.5123541551589489</v>
      </c>
      <c r="C25">
        <f>(radius^2*storage)/(4*transmissivity*Computation!A25)</f>
        <v>0.11643706749430376</v>
      </c>
      <c r="D25">
        <f>VLOOKUP(LOG(1/C25),'W(u)'!$AK$3:$AM$118,2,1)+(LOG(1/C25)-VLOOKUP(LOG(1/C25),'W(u)'!$AK$3:$AM$118,1,1))*VLOOKUP(LOG(1/C25),'W(u)'!$AK$3:$AM$118,3,1)</f>
        <v>1.68732203367324</v>
      </c>
    </row>
    <row r="26" spans="1:4" ht="12.75">
      <c r="A26" s="20">
        <v>0.008333333333333333</v>
      </c>
      <c r="B26">
        <f t="shared" si="0"/>
        <v>0.705783362582454</v>
      </c>
      <c r="C26">
        <f>(radius^2*storage)/(4*transmissivity*Computation!A26)</f>
        <v>0.05821853374715188</v>
      </c>
      <c r="D26">
        <f>VLOOKUP(LOG(1/C26),'W(u)'!$AK$3:$AM$118,2,1)+(LOG(1/C26)-VLOOKUP(LOG(1/C26),'W(u)'!$AK$3:$AM$118,1,1))*VLOOKUP(LOG(1/C26),'W(u)'!$AK$3:$AM$118,3,1)</f>
        <v>2.32433719272934</v>
      </c>
    </row>
    <row r="27" spans="1:4" ht="12.75">
      <c r="A27" s="20">
        <v>0.0125</v>
      </c>
      <c r="B27">
        <f t="shared" si="0"/>
        <v>0.8231231116808423</v>
      </c>
      <c r="C27">
        <f>(radius^2*storage)/(4*transmissivity*Computation!A27)</f>
        <v>0.03881235583143459</v>
      </c>
      <c r="D27">
        <f>VLOOKUP(LOG(1/C27),'W(u)'!$AK$3:$AM$118,2,1)+(LOG(1/C27)-VLOOKUP(LOG(1/C27),'W(u)'!$AK$3:$AM$118,1,1))*VLOOKUP(LOG(1/C27),'W(u)'!$AK$3:$AM$118,3,1)</f>
        <v>2.710769003783897</v>
      </c>
    </row>
    <row r="28" spans="1:4" ht="12.75">
      <c r="A28" s="20">
        <v>0.016666666666666666</v>
      </c>
      <c r="B28">
        <f t="shared" si="0"/>
        <v>0.907527917752319</v>
      </c>
      <c r="C28">
        <f>(radius^2*storage)/(4*transmissivity*Computation!A28)</f>
        <v>0.02910926687357594</v>
      </c>
      <c r="D28">
        <f>VLOOKUP(LOG(1/C28),'W(u)'!$AK$3:$AM$118,2,1)+(LOG(1/C28)-VLOOKUP(LOG(1/C28),'W(u)'!$AK$3:$AM$118,1,1))*VLOOKUP(LOG(1/C28),'W(u)'!$AK$3:$AM$118,3,1)</f>
        <v>2.9887370608364194</v>
      </c>
    </row>
    <row r="29" spans="1:4" ht="12.75">
      <c r="A29" s="20">
        <v>0.020833333333333332</v>
      </c>
      <c r="B29">
        <f t="shared" si="0"/>
        <v>0.9734385934054853</v>
      </c>
      <c r="C29">
        <f>(radius^2*storage)/(4*transmissivity*Computation!A29)</f>
        <v>0.02328741349886075</v>
      </c>
      <c r="D29">
        <f>VLOOKUP(LOG(1/C29),'W(u)'!$AK$3:$AM$118,2,1)+(LOG(1/C29)-VLOOKUP(LOG(1/C29),'W(u)'!$AK$3:$AM$118,1,1))*VLOOKUP(LOG(1/C29),'W(u)'!$AK$3:$AM$118,3,1)</f>
        <v>3.2057989001209592</v>
      </c>
    </row>
    <row r="30" spans="1:4" ht="12.75">
      <c r="A30" s="20">
        <v>0.025</v>
      </c>
      <c r="B30">
        <f t="shared" si="0"/>
        <v>1.0277101322607527</v>
      </c>
      <c r="C30">
        <f>(radius^2*storage)/(4*transmissivity*Computation!A30)</f>
        <v>0.019406177915717294</v>
      </c>
      <c r="D30">
        <f>VLOOKUP(LOG(1/C30),'W(u)'!$AK$3:$AM$118,2,1)+(LOG(1/C30)-VLOOKUP(LOG(1/C30),'W(u)'!$AK$3:$AM$118,1,1))*VLOOKUP(LOG(1/C30),'W(u)'!$AK$3:$AM$118,3,1)</f>
        <v>3.384529886080148</v>
      </c>
    </row>
    <row r="31" spans="1:4" ht="12.75">
      <c r="A31" s="20">
        <v>0.029166666666666664</v>
      </c>
      <c r="B31">
        <f t="shared" si="0"/>
        <v>1.0736061188200052</v>
      </c>
      <c r="C31">
        <f>(radius^2*storage)/(4*transmissivity*Computation!A31)</f>
        <v>0.016633866784900538</v>
      </c>
      <c r="D31">
        <f>VLOOKUP(LOG(1/C31),'W(u)'!$AK$3:$AM$118,2,1)+(LOG(1/C31)-VLOOKUP(LOG(1/C31),'W(u)'!$AK$3:$AM$118,1,1))*VLOOKUP(LOG(1/C31),'W(u)'!$AK$3:$AM$118,3,1)</f>
        <v>3.5356778929789554</v>
      </c>
    </row>
    <row r="32" spans="1:4" ht="12.75">
      <c r="A32" s="20">
        <v>0.03333333333333333</v>
      </c>
      <c r="B32">
        <f t="shared" si="0"/>
        <v>1.113580833919645</v>
      </c>
      <c r="C32">
        <f>(radius^2*storage)/(4*transmissivity*Computation!A32)</f>
        <v>0.01455463343678797</v>
      </c>
      <c r="D32">
        <f>VLOOKUP(LOG(1/C32),'W(u)'!$AK$3:$AM$118,2,1)+(LOG(1/C32)-VLOOKUP(LOG(1/C32),'W(u)'!$AK$3:$AM$118,1,1))*VLOOKUP(LOG(1/C32),'W(u)'!$AK$3:$AM$118,3,1)</f>
        <v>3.6673255372856697</v>
      </c>
    </row>
    <row r="33" spans="1:4" ht="12.75">
      <c r="A33" s="20">
        <v>0.0375</v>
      </c>
      <c r="B33">
        <f t="shared" si="0"/>
        <v>1.1488410315510291</v>
      </c>
      <c r="C33">
        <f>(radius^2*storage)/(4*transmissivity*Computation!A33)</f>
        <v>0.012937451943811528</v>
      </c>
      <c r="D33">
        <f>VLOOKUP(LOG(1/C33),'W(u)'!$AK$3:$AM$118,2,1)+(LOG(1/C33)-VLOOKUP(LOG(1/C33),'W(u)'!$AK$3:$AM$118,1,1))*VLOOKUP(LOG(1/C33),'W(u)'!$AK$3:$AM$118,3,1)</f>
        <v>3.7834469891682065</v>
      </c>
    </row>
    <row r="34" spans="1:4" ht="12.75">
      <c r="A34" s="20">
        <v>0.041666666666666664</v>
      </c>
      <c r="B34">
        <f t="shared" si="0"/>
        <v>1.1804141696028927</v>
      </c>
      <c r="C34">
        <f>(radius^2*storage)/(4*transmissivity*Computation!A34)</f>
        <v>0.011643706749430376</v>
      </c>
      <c r="D34">
        <f>VLOOKUP(LOG(1/C34),'W(u)'!$AK$3:$AM$118,2,1)+(LOG(1/C34)-VLOOKUP(LOG(1/C34),'W(u)'!$AK$3:$AM$118,1,1))*VLOOKUP(LOG(1/C34),'W(u)'!$AK$3:$AM$118,3,1)</f>
        <v>3.887425947805887</v>
      </c>
    </row>
    <row r="35" spans="1:4" ht="12.75">
      <c r="A35" s="20">
        <v>0.08333333333333333</v>
      </c>
      <c r="B35">
        <f t="shared" si="0"/>
        <v>1.3891257071866445</v>
      </c>
      <c r="C35">
        <f>(radius^2*storage)/(4*transmissivity*Computation!A35)</f>
        <v>0.005821853374715188</v>
      </c>
      <c r="D35">
        <f>VLOOKUP(LOG(1/C35),'W(u)'!$AK$3:$AM$118,2,1)+(LOG(1/C35)-VLOOKUP(LOG(1/C35),'W(u)'!$AK$3:$AM$118,1,1))*VLOOKUP(LOG(1/C35),'W(u)'!$AK$3:$AM$118,3,1)</f>
        <v>4.5747699900097265</v>
      </c>
    </row>
    <row r="36" spans="1:4" ht="12.75">
      <c r="A36" s="20">
        <v>0.125</v>
      </c>
      <c r="B36">
        <f t="shared" si="0"/>
        <v>1.5116606260878593</v>
      </c>
      <c r="C36">
        <f>(radius^2*storage)/(4*transmissivity*Computation!A36)</f>
        <v>0.0038812355831434587</v>
      </c>
      <c r="D36">
        <f>VLOOKUP(LOG(1/C36),'W(u)'!$AK$3:$AM$118,2,1)+(LOG(1/C36)-VLOOKUP(LOG(1/C36),'W(u)'!$AK$3:$AM$118,1,1))*VLOOKUP(LOG(1/C36),'W(u)'!$AK$3:$AM$118,3,1)</f>
        <v>4.978310912776793</v>
      </c>
    </row>
    <row r="37" spans="1:4" ht="12.75">
      <c r="A37" s="20">
        <v>0.16666666666666666</v>
      </c>
      <c r="B37">
        <f aca="true" t="shared" si="1" ref="B37:B56">(pumping*D37)/(4*PI()*transmissivity)</f>
        <v>1.5987138804804133</v>
      </c>
      <c r="C37">
        <f>(radius^2*storage)/(4*transmissivity*Computation!A37)</f>
        <v>0.002910926687357594</v>
      </c>
      <c r="D37">
        <f>VLOOKUP(LOG(1/C37),'W(u)'!$AK$3:$AM$118,2,1)+(LOG(1/C37)-VLOOKUP(LOG(1/C37),'W(u)'!$AK$3:$AM$118,1,1))*VLOOKUP(LOG(1/C37),'W(u)'!$AK$3:$AM$118,3,1)</f>
        <v>5.265001032805095</v>
      </c>
    </row>
    <row r="38" spans="1:4" ht="12.75">
      <c r="A38" s="20">
        <v>0.20833333333333334</v>
      </c>
      <c r="B38">
        <f t="shared" si="1"/>
        <v>1.6662924966560726</v>
      </c>
      <c r="C38">
        <f>(radius^2*storage)/(4*transmissivity*Computation!A38)</f>
        <v>0.002328741349886075</v>
      </c>
      <c r="D38">
        <f>VLOOKUP(LOG(1/C38),'W(u)'!$AK$3:$AM$118,2,1)+(LOG(1/C38)-VLOOKUP(LOG(1/C38),'W(u)'!$AK$3:$AM$118,1,1))*VLOOKUP(LOG(1/C38),'W(u)'!$AK$3:$AM$118,3,1)</f>
        <v>5.487555855343739</v>
      </c>
    </row>
    <row r="39" spans="1:4" ht="12.75">
      <c r="A39" s="20">
        <v>0.25</v>
      </c>
      <c r="B39">
        <f t="shared" si="1"/>
        <v>1.721539238573394</v>
      </c>
      <c r="C39">
        <f>(radius^2*storage)/(4*transmissivity*Computation!A39)</f>
        <v>0.0019406177915717293</v>
      </c>
      <c r="D39">
        <f>VLOOKUP(LOG(1/C39),'W(u)'!$AK$3:$AM$118,2,1)+(LOG(1/C39)-VLOOKUP(LOG(1/C39),'W(u)'!$AK$3:$AM$118,1,1))*VLOOKUP(LOG(1/C39),'W(u)'!$AK$3:$AM$118,3,1)</f>
        <v>5.669498451079761</v>
      </c>
    </row>
    <row r="40" spans="1:4" ht="12.75">
      <c r="A40" s="20">
        <v>0.2916666666666667</v>
      </c>
      <c r="B40">
        <f t="shared" si="1"/>
        <v>1.7682587405012056</v>
      </c>
      <c r="C40">
        <f>(radius^2*storage)/(4*transmissivity*Computation!A40)</f>
        <v>0.0016633866784900536</v>
      </c>
      <c r="D40">
        <f>VLOOKUP(LOG(1/C40),'W(u)'!$AK$3:$AM$118,2,1)+(LOG(1/C40)-VLOOKUP(LOG(1/C40),'W(u)'!$AK$3:$AM$118,1,1))*VLOOKUP(LOG(1/C40),'W(u)'!$AK$3:$AM$118,3,1)</f>
        <v>5.8233585187912835</v>
      </c>
    </row>
    <row r="41" spans="1:4" ht="12.75">
      <c r="A41" s="20">
        <v>0.3333333333333333</v>
      </c>
      <c r="B41">
        <f t="shared" si="1"/>
        <v>1.808743190941256</v>
      </c>
      <c r="C41">
        <f>(radius^2*storage)/(4*transmissivity*Computation!A41)</f>
        <v>0.001455463343678797</v>
      </c>
      <c r="D41">
        <f>VLOOKUP(LOG(1/C41),'W(u)'!$AK$3:$AM$118,2,1)+(LOG(1/C41)-VLOOKUP(LOG(1/C41),'W(u)'!$AK$3:$AM$118,1,1))*VLOOKUP(LOG(1/C41),'W(u)'!$AK$3:$AM$118,3,1)</f>
        <v>5.956684860660135</v>
      </c>
    </row>
    <row r="42" spans="1:4" ht="12.75">
      <c r="A42" s="20">
        <v>0.375</v>
      </c>
      <c r="B42">
        <f t="shared" si="1"/>
        <v>1.844459753245412</v>
      </c>
      <c r="C42">
        <f>(radius^2*storage)/(4*transmissivity*Computation!A42)</f>
        <v>0.001293745194381153</v>
      </c>
      <c r="D42">
        <f>VLOOKUP(LOG(1/C42),'W(u)'!$AK$3:$AM$118,2,1)+(LOG(1/C42)-VLOOKUP(LOG(1/C42),'W(u)'!$AK$3:$AM$118,1,1))*VLOOKUP(LOG(1/C42),'W(u)'!$AK$3:$AM$118,3,1)</f>
        <v>6.074309245933579</v>
      </c>
    </row>
    <row r="43" spans="1:4" ht="12.75">
      <c r="A43" s="20">
        <v>0.4166666666666667</v>
      </c>
      <c r="B43">
        <f t="shared" si="1"/>
        <v>1.8764093069389436</v>
      </c>
      <c r="C43">
        <f>(radius^2*storage)/(4*transmissivity*Computation!A43)</f>
        <v>0.0011643706749430375</v>
      </c>
      <c r="D43">
        <f>VLOOKUP(LOG(1/C43),'W(u)'!$AK$3:$AM$118,2,1)+(LOG(1/C43)-VLOOKUP(LOG(1/C43),'W(u)'!$AK$3:$AM$118,1,1))*VLOOKUP(LOG(1/C43),'W(u)'!$AK$3:$AM$118,3,1)</f>
        <v>6.179527843987884</v>
      </c>
    </row>
    <row r="44" spans="1:4" ht="12.75">
      <c r="A44" s="20">
        <v>0.4583333333333333</v>
      </c>
      <c r="B44">
        <f t="shared" si="1"/>
        <v>1.905319220427071</v>
      </c>
      <c r="C44">
        <f>(radius^2*storage)/(4*transmissivity*Computation!A44)</f>
        <v>0.0010585187954027615</v>
      </c>
      <c r="D44">
        <f>VLOOKUP(LOG(1/C44),'W(u)'!$AK$3:$AM$118,2,1)+(LOG(1/C44)-VLOOKUP(LOG(1/C44),'W(u)'!$AK$3:$AM$118,1,1))*VLOOKUP(LOG(1/C44),'W(u)'!$AK$3:$AM$118,3,1)</f>
        <v>6.2747360774508705</v>
      </c>
    </row>
    <row r="45" spans="1:4" ht="12.75">
      <c r="A45" s="20">
        <v>0.5</v>
      </c>
      <c r="B45">
        <f t="shared" si="1"/>
        <v>1.931714739057831</v>
      </c>
      <c r="C45">
        <f>(radius^2*storage)/(4*transmissivity*Computation!A45)</f>
        <v>0.0009703088957858647</v>
      </c>
      <c r="D45">
        <f>VLOOKUP(LOG(1/C45),'W(u)'!$AK$3:$AM$118,2,1)+(LOG(1/C45)-VLOOKUP(LOG(1/C45),'W(u)'!$AK$3:$AM$118,1,1))*VLOOKUP(LOG(1/C45),'W(u)'!$AK$3:$AM$118,3,1)</f>
        <v>6.361663722571845</v>
      </c>
    </row>
    <row r="46" spans="1:4" ht="12.75">
      <c r="A46" s="20">
        <v>0.5416666666666666</v>
      </c>
      <c r="B46">
        <f t="shared" si="1"/>
        <v>1.9559962624028198</v>
      </c>
      <c r="C46">
        <f>(radius^2*storage)/(4*transmissivity*Computation!A46)</f>
        <v>0.0008956697499561827</v>
      </c>
      <c r="D46">
        <f>VLOOKUP(LOG(1/C46),'W(u)'!$AK$3:$AM$118,2,1)+(LOG(1/C46)-VLOOKUP(LOG(1/C46),'W(u)'!$AK$3:$AM$118,1,1))*VLOOKUP(LOG(1/C46),'W(u)'!$AK$3:$AM$118,3,1)</f>
        <v>6.441629404392929</v>
      </c>
    </row>
    <row r="47" spans="1:4" ht="12.75">
      <c r="A47" s="20">
        <v>0.5833333333333334</v>
      </c>
      <c r="B47">
        <f t="shared" si="1"/>
        <v>1.9784774416157924</v>
      </c>
      <c r="C47">
        <f>(radius^2*storage)/(4*transmissivity*Computation!A47)</f>
        <v>0.0008316933392450268</v>
      </c>
      <c r="D47">
        <f>VLOOKUP(LOG(1/C47),'W(u)'!$AK$3:$AM$118,2,1)+(LOG(1/C47)-VLOOKUP(LOG(1/C47),'W(u)'!$AK$3:$AM$118,1,1))*VLOOKUP(LOG(1/C47),'W(u)'!$AK$3:$AM$118,3,1)</f>
        <v>6.515666061746157</v>
      </c>
    </row>
    <row r="48" spans="1:4" ht="12.75">
      <c r="A48" s="20">
        <v>0.625</v>
      </c>
      <c r="B48">
        <f t="shared" si="1"/>
        <v>1.9994104575425602</v>
      </c>
      <c r="C48">
        <f>(radius^2*storage)/(4*transmissivity*Computation!A48)</f>
        <v>0.0007762471166286917</v>
      </c>
      <c r="D48">
        <f>VLOOKUP(LOG(1/C48),'W(u)'!$AK$3:$AM$118,2,1)+(LOG(1/C48)-VLOOKUP(LOG(1/C48),'W(u)'!$AK$3:$AM$118,1,1))*VLOOKUP(LOG(1/C48),'W(u)'!$AK$3:$AM$118,3,1)</f>
        <v>6.584604194966742</v>
      </c>
    </row>
    <row r="49" spans="1:4" ht="12.75">
      <c r="A49" s="20">
        <v>0.6666666666666666</v>
      </c>
      <c r="B49">
        <f t="shared" si="1"/>
        <v>2.018994062145335</v>
      </c>
      <c r="C49">
        <f>(radius^2*storage)/(4*transmissivity*Computation!A49)</f>
        <v>0.0007277316718393985</v>
      </c>
      <c r="D49">
        <f>VLOOKUP(LOG(1/C49),'W(u)'!$AK$3:$AM$118,2,1)+(LOG(1/C49)-VLOOKUP(LOG(1/C49),'W(u)'!$AK$3:$AM$118,1,1))*VLOOKUP(LOG(1/C49),'W(u)'!$AK$3:$AM$118,3,1)</f>
        <v>6.649098348497623</v>
      </c>
    </row>
    <row r="50" spans="1:4" ht="12.75">
      <c r="A50" s="20">
        <v>0.7083333333333334</v>
      </c>
      <c r="B50">
        <f t="shared" si="1"/>
        <v>2.03739003097014</v>
      </c>
      <c r="C50">
        <f>(radius^2*storage)/(4*transmissivity*Computation!A50)</f>
        <v>0.0006849239264370808</v>
      </c>
      <c r="D50">
        <f>VLOOKUP(LOG(1/C50),'W(u)'!$AK$3:$AM$118,2,1)+(LOG(1/C50)-VLOOKUP(LOG(1/C50),'W(u)'!$AK$3:$AM$118,1,1))*VLOOKUP(LOG(1/C50),'W(u)'!$AK$3:$AM$118,3,1)</f>
        <v>6.709681293353863</v>
      </c>
    </row>
    <row r="51" spans="1:4" ht="12.75">
      <c r="A51" s="20">
        <v>0.75</v>
      </c>
      <c r="B51">
        <f t="shared" si="1"/>
        <v>2.0547342117265797</v>
      </c>
      <c r="C51">
        <f>(radius^2*storage)/(4*transmissivity*Computation!A51)</f>
        <v>0.0006468725971905764</v>
      </c>
      <c r="D51">
        <f>VLOOKUP(LOG(1/C51),'W(u)'!$AK$3:$AM$118,2,1)+(LOG(1/C51)-VLOOKUP(LOG(1/C51),'W(u)'!$AK$3:$AM$118,1,1))*VLOOKUP(LOG(1/C51),'W(u)'!$AK$3:$AM$118,3,1)</f>
        <v>6.766800413110533</v>
      </c>
    </row>
    <row r="52" spans="1:4" ht="12.75">
      <c r="A52" s="20">
        <v>0.7916666666666666</v>
      </c>
      <c r="B52">
        <f t="shared" si="1"/>
        <v>2.0711403992974224</v>
      </c>
      <c r="C52">
        <f>(radius^2*storage)/(4*transmissivity*Computation!A52)</f>
        <v>0.0006128266710226514</v>
      </c>
      <c r="D52">
        <f>VLOOKUP(LOG(1/C52),'W(u)'!$AK$3:$AM$118,2,1)+(LOG(1/C52)-VLOOKUP(LOG(1/C52),'W(u)'!$AK$3:$AM$118,1,1))*VLOOKUP(LOG(1/C52),'W(u)'!$AK$3:$AM$118,3,1)</f>
        <v>6.820830465366616</v>
      </c>
    </row>
    <row r="53" spans="1:4" ht="12.75">
      <c r="A53" s="20">
        <v>0.8333333333333334</v>
      </c>
      <c r="B53">
        <f t="shared" si="1"/>
        <v>2.0867048649584543</v>
      </c>
      <c r="C53">
        <f>(radius^2*storage)/(4*transmissivity*Computation!A53)</f>
        <v>0.0005821853374715188</v>
      </c>
      <c r="D53">
        <f>VLOOKUP(LOG(1/C53),'W(u)'!$AK$3:$AM$118,2,1)+(LOG(1/C53)-VLOOKUP(LOG(1/C53),'W(u)'!$AK$3:$AM$118,1,1))*VLOOKUP(LOG(1/C53),'W(u)'!$AK$3:$AM$118,3,1)</f>
        <v>6.872088497701812</v>
      </c>
    </row>
    <row r="54" spans="1:4" ht="12.75">
      <c r="A54" s="20">
        <v>0.875</v>
      </c>
      <c r="B54">
        <f t="shared" si="1"/>
        <v>2.101512307713476</v>
      </c>
      <c r="C54">
        <f>(radius^2*storage)/(4*transmissivity*Computation!A54)</f>
        <v>0.0005544622261633513</v>
      </c>
      <c r="D54">
        <f>VLOOKUP(LOG(1/C54),'W(u)'!$AK$3:$AM$118,2,1)+(LOG(1/C54)-VLOOKUP(LOG(1/C54),'W(u)'!$AK$3:$AM$118,1,1))*VLOOKUP(LOG(1/C54),'W(u)'!$AK$3:$AM$118,3,1)</f>
        <v>6.920853447046573</v>
      </c>
    </row>
    <row r="55" spans="1:4" ht="12.75">
      <c r="A55" s="20">
        <v>0.9166666666666666</v>
      </c>
      <c r="B55">
        <f t="shared" si="1"/>
        <v>2.1156311408785973</v>
      </c>
      <c r="C55">
        <f>(radius^2*storage)/(4*transmissivity*Computation!A55)</f>
        <v>0.0005292593977013807</v>
      </c>
      <c r="D55">
        <f>VLOOKUP(LOG(1/C55),'W(u)'!$AK$3:$AM$118,2,1)+(LOG(1/C55)-VLOOKUP(LOG(1/C55),'W(u)'!$AK$3:$AM$118,1,1))*VLOOKUP(LOG(1/C55),'W(u)'!$AK$3:$AM$118,3,1)</f>
        <v>6.967350617118074</v>
      </c>
    </row>
    <row r="56" spans="1:4" ht="12.75">
      <c r="A56" s="20">
        <v>0.9583333333333334</v>
      </c>
      <c r="B56">
        <f t="shared" si="1"/>
        <v>2.1291222588644314</v>
      </c>
      <c r="C56">
        <f>(radius^2*storage)/(4*transmissivity*Computation!A56)</f>
        <v>0.000506248119540451</v>
      </c>
      <c r="D56">
        <f>VLOOKUP(LOG(1/C56),'W(u)'!$AK$3:$AM$118,2,1)+(LOG(1/C56)-VLOOKUP(LOG(1/C56),'W(u)'!$AK$3:$AM$118,1,1))*VLOOKUP(LOG(1/C56),'W(u)'!$AK$3:$AM$118,3,1)</f>
        <v>7.011780549826086</v>
      </c>
    </row>
    <row r="57" spans="1:4" ht="12.75">
      <c r="A57" s="20">
        <v>1</v>
      </c>
      <c r="B57">
        <f>(pumping*D57)/(4*PI()*transmissivity)</f>
        <v>2.142039109543651</v>
      </c>
      <c r="C57">
        <f>(radius^2*storage)/(4*transmissivity*Computation!A57)</f>
        <v>0.00048515444789293233</v>
      </c>
      <c r="D57">
        <f>VLOOKUP(LOG(1/C57),'W(u)'!$AK$3:$AM$118,2,1)+(LOG(1/C57)-VLOOKUP(LOG(1/C57),'W(u)'!$AK$3:$AM$118,1,1))*VLOOKUP(LOG(1/C57),'W(u)'!$AK$3:$AM$118,3,1)</f>
        <v>7.054319263599087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M118"/>
  <sheetViews>
    <sheetView workbookViewId="0" topLeftCell="A1">
      <selection activeCell="AL3" sqref="AL3"/>
    </sheetView>
  </sheetViews>
  <sheetFormatPr defaultColWidth="9.140625" defaultRowHeight="12.75"/>
  <cols>
    <col min="2" max="35" width="9.140625" style="0" hidden="1" customWidth="1"/>
  </cols>
  <sheetData>
    <row r="1" ht="12.75">
      <c r="A1">
        <v>1.4</v>
      </c>
    </row>
    <row r="2" spans="37:39" ht="12.75">
      <c r="AK2" t="s">
        <v>69</v>
      </c>
      <c r="AL2" t="s">
        <v>67</v>
      </c>
      <c r="AM2" t="s">
        <v>68</v>
      </c>
    </row>
    <row r="3" spans="1:39" ht="12.75">
      <c r="A3" t="s">
        <v>5</v>
      </c>
      <c r="B3">
        <v>1</v>
      </c>
      <c r="C3">
        <f aca="true" t="shared" si="0" ref="C3:AI3">B3+1</f>
        <v>2</v>
      </c>
      <c r="D3">
        <f t="shared" si="0"/>
        <v>3</v>
      </c>
      <c r="E3">
        <f t="shared" si="0"/>
        <v>4</v>
      </c>
      <c r="F3">
        <f t="shared" si="0"/>
        <v>5</v>
      </c>
      <c r="G3">
        <f t="shared" si="0"/>
        <v>6</v>
      </c>
      <c r="H3">
        <f t="shared" si="0"/>
        <v>7</v>
      </c>
      <c r="I3">
        <f t="shared" si="0"/>
        <v>8</v>
      </c>
      <c r="J3">
        <f t="shared" si="0"/>
        <v>9</v>
      </c>
      <c r="K3">
        <f t="shared" si="0"/>
        <v>10</v>
      </c>
      <c r="L3">
        <f t="shared" si="0"/>
        <v>11</v>
      </c>
      <c r="M3">
        <f t="shared" si="0"/>
        <v>12</v>
      </c>
      <c r="N3">
        <f t="shared" si="0"/>
        <v>13</v>
      </c>
      <c r="O3">
        <f t="shared" si="0"/>
        <v>14</v>
      </c>
      <c r="P3">
        <f t="shared" si="0"/>
        <v>15</v>
      </c>
      <c r="Q3">
        <f t="shared" si="0"/>
        <v>16</v>
      </c>
      <c r="R3">
        <f t="shared" si="0"/>
        <v>17</v>
      </c>
      <c r="S3">
        <f t="shared" si="0"/>
        <v>18</v>
      </c>
      <c r="T3">
        <f t="shared" si="0"/>
        <v>19</v>
      </c>
      <c r="U3">
        <f t="shared" si="0"/>
        <v>20</v>
      </c>
      <c r="V3">
        <f t="shared" si="0"/>
        <v>21</v>
      </c>
      <c r="W3">
        <f t="shared" si="0"/>
        <v>22</v>
      </c>
      <c r="X3">
        <f t="shared" si="0"/>
        <v>23</v>
      </c>
      <c r="Y3">
        <f t="shared" si="0"/>
        <v>24</v>
      </c>
      <c r="Z3">
        <f t="shared" si="0"/>
        <v>25</v>
      </c>
      <c r="AA3">
        <f t="shared" si="0"/>
        <v>26</v>
      </c>
      <c r="AB3">
        <f t="shared" si="0"/>
        <v>27</v>
      </c>
      <c r="AC3">
        <f t="shared" si="0"/>
        <v>28</v>
      </c>
      <c r="AD3">
        <f t="shared" si="0"/>
        <v>29</v>
      </c>
      <c r="AE3">
        <f t="shared" si="0"/>
        <v>30</v>
      </c>
      <c r="AF3">
        <f t="shared" si="0"/>
        <v>31</v>
      </c>
      <c r="AG3">
        <f t="shared" si="0"/>
        <v>32</v>
      </c>
      <c r="AH3">
        <f t="shared" si="0"/>
        <v>33</v>
      </c>
      <c r="AI3">
        <f t="shared" si="0"/>
        <v>34</v>
      </c>
      <c r="AK3">
        <v>-99</v>
      </c>
      <c r="AL3">
        <v>0</v>
      </c>
      <c r="AM3">
        <v>0</v>
      </c>
    </row>
    <row r="4" spans="1:39" ht="12.75">
      <c r="A4">
        <v>10</v>
      </c>
      <c r="B4">
        <f aca="true" t="shared" si="1" ref="B4:AI4">(-1)^(B$3+1)*$A4^B$3/B$3/FACT(B$3)</f>
        <v>10</v>
      </c>
      <c r="C4">
        <f t="shared" si="1"/>
        <v>-25</v>
      </c>
      <c r="D4">
        <f t="shared" si="1"/>
        <v>55.55555555555555</v>
      </c>
      <c r="E4">
        <f t="shared" si="1"/>
        <v>-104.16666666666667</v>
      </c>
      <c r="F4">
        <f t="shared" si="1"/>
        <v>166.66666666666666</v>
      </c>
      <c r="G4">
        <f t="shared" si="1"/>
        <v>-231.48148148148147</v>
      </c>
      <c r="H4">
        <f t="shared" si="1"/>
        <v>283.4467120181406</v>
      </c>
      <c r="I4">
        <f t="shared" si="1"/>
        <v>-310.01984126984127</v>
      </c>
      <c r="J4">
        <f t="shared" si="1"/>
        <v>306.1924358220654</v>
      </c>
      <c r="K4">
        <f t="shared" si="1"/>
        <v>-275.5731922398589</v>
      </c>
      <c r="L4">
        <f t="shared" si="1"/>
        <v>227.74643986765196</v>
      </c>
      <c r="M4">
        <f t="shared" si="1"/>
        <v>-173.97297489890082</v>
      </c>
      <c r="N4">
        <f t="shared" si="1"/>
        <v>123.53110643708935</v>
      </c>
      <c r="O4">
        <f t="shared" si="1"/>
        <v>-81.93389712664089</v>
      </c>
      <c r="P4">
        <f t="shared" si="1"/>
        <v>50.98109154546544</v>
      </c>
      <c r="Q4">
        <f t="shared" si="1"/>
        <v>-29.871733327421158</v>
      </c>
      <c r="R4">
        <f t="shared" si="1"/>
        <v>16.5379838490913</v>
      </c>
      <c r="S4">
        <f t="shared" si="1"/>
        <v>-8.677337204770126</v>
      </c>
      <c r="T4">
        <f t="shared" si="1"/>
        <v>4.326650129802279</v>
      </c>
      <c r="U4">
        <f t="shared" si="1"/>
        <v>-2.0551588116560824</v>
      </c>
      <c r="V4">
        <f t="shared" si="1"/>
        <v>0.9320448125424411</v>
      </c>
      <c r="W4">
        <f t="shared" si="1"/>
        <v>-0.4043996087477533</v>
      </c>
      <c r="X4">
        <f t="shared" si="1"/>
        <v>0.16818131176655146</v>
      </c>
      <c r="Y4">
        <f t="shared" si="1"/>
        <v>-0.06715573212900493</v>
      </c>
      <c r="Z4">
        <f t="shared" si="1"/>
        <v>0.0257878011375379</v>
      </c>
      <c r="AA4">
        <f t="shared" si="1"/>
        <v>-0.009536908704710757</v>
      </c>
      <c r="AB4">
        <f t="shared" si="1"/>
        <v>0.0034013666162205727</v>
      </c>
      <c r="AC4">
        <f t="shared" si="1"/>
        <v>-0.001171389013239228</v>
      </c>
      <c r="AD4">
        <f t="shared" si="1"/>
        <v>0.0003899987202223351</v>
      </c>
      <c r="AE4">
        <f t="shared" si="1"/>
        <v>-0.0001256662542938635</v>
      </c>
      <c r="AF4">
        <f t="shared" si="1"/>
        <v>3.9229840050113476E-05</v>
      </c>
      <c r="AG4">
        <f t="shared" si="1"/>
        <v>-1.1876221108921074E-05</v>
      </c>
      <c r="AH4">
        <f t="shared" si="1"/>
        <v>3.4897986729611955E-06</v>
      </c>
      <c r="AI4">
        <f t="shared" si="1"/>
        <v>-9.962228045650476E-07</v>
      </c>
      <c r="AK4">
        <f>LOG(1/A4)</f>
        <v>-1</v>
      </c>
      <c r="AL4">
        <f>-0.577216-LN(A4)+SUM(B4:AI4)</f>
        <v>3.6044259426049052E-06</v>
      </c>
      <c r="AM4">
        <f aca="true" t="shared" si="2" ref="AM4:AM35">(AL5-AL4)/(AK5-AK4)</f>
        <v>0.0006458103568671873</v>
      </c>
    </row>
    <row r="5" spans="1:39" ht="12.75">
      <c r="A5">
        <f aca="true" t="shared" si="3" ref="A5:A36">A4/$A$1</f>
        <v>7.142857142857143</v>
      </c>
      <c r="AK5">
        <v>-0.853871964321762</v>
      </c>
      <c r="AL5">
        <v>9.797542481226884E-05</v>
      </c>
      <c r="AM5">
        <f t="shared" si="2"/>
        <v>0.006299632243204525</v>
      </c>
    </row>
    <row r="6" spans="1:39" ht="12.75">
      <c r="A6">
        <f t="shared" si="3"/>
        <v>5.102040816326531</v>
      </c>
      <c r="AK6">
        <v>-0.707743928643524</v>
      </c>
      <c r="AL6">
        <v>0.0010185283100070386</v>
      </c>
      <c r="AM6">
        <f t="shared" si="2"/>
        <v>0.03294742094098284</v>
      </c>
    </row>
    <row r="7" spans="1:39" ht="12.75">
      <c r="A7">
        <f t="shared" si="3"/>
        <v>3.6443148688046656</v>
      </c>
      <c r="AK7">
        <v>-0.561615892965286</v>
      </c>
      <c r="AL7">
        <v>0.005833070212776903</v>
      </c>
      <c r="AM7">
        <f t="shared" si="2"/>
        <v>0.10900687080798842</v>
      </c>
    </row>
    <row r="8" spans="1:39" ht="12.75">
      <c r="A8">
        <f t="shared" si="3"/>
        <v>2.60308204914619</v>
      </c>
      <c r="AK8">
        <v>-0.415487857287048</v>
      </c>
      <c r="AL8">
        <v>0.021762030119379716</v>
      </c>
      <c r="AM8">
        <f t="shared" si="2"/>
        <v>0.258294616211526</v>
      </c>
    </row>
    <row r="9" spans="1:39" ht="12.75">
      <c r="A9">
        <f t="shared" si="3"/>
        <v>1.8593443208187073</v>
      </c>
      <c r="AK9">
        <v>-0.26935982160881006</v>
      </c>
      <c r="AL9">
        <v>0.059506115012634364</v>
      </c>
      <c r="AM9">
        <f t="shared" si="2"/>
        <v>0.4803774422520789</v>
      </c>
    </row>
    <row r="10" spans="1:39" ht="12.75">
      <c r="A10">
        <f t="shared" si="3"/>
        <v>1.3281030862990768</v>
      </c>
      <c r="AK10">
        <v>-0.1232317859305721</v>
      </c>
      <c r="AL10">
        <v>0.12970272703306684</v>
      </c>
      <c r="AM10">
        <f t="shared" si="2"/>
        <v>0.7499369897385855</v>
      </c>
    </row>
    <row r="11" spans="1:39" ht="12.75">
      <c r="A11">
        <f t="shared" si="3"/>
        <v>0.9486450616421978</v>
      </c>
      <c r="AK11">
        <v>0.022896249747665916</v>
      </c>
      <c r="AL11">
        <v>0.23928954622601728</v>
      </c>
      <c r="AM11">
        <f t="shared" si="2"/>
        <v>1.0320403365642283</v>
      </c>
    </row>
    <row r="12" spans="1:39" ht="12.75">
      <c r="A12">
        <f t="shared" si="3"/>
        <v>0.6776036154587127</v>
      </c>
      <c r="AK12">
        <v>0.16902428542590395</v>
      </c>
      <c r="AL12">
        <v>0.39009957334885564</v>
      </c>
      <c r="AM12">
        <f t="shared" si="2"/>
        <v>1.2971927512823669</v>
      </c>
    </row>
    <row r="13" spans="1:39" ht="12.75">
      <c r="A13">
        <f t="shared" si="3"/>
        <v>0.48400258247050915</v>
      </c>
      <c r="AK13">
        <v>0.31515232110414193</v>
      </c>
      <c r="AL13">
        <v>0.579655801989797</v>
      </c>
      <c r="AM13">
        <f t="shared" si="2"/>
        <v>1.52781284142204</v>
      </c>
    </row>
    <row r="14" spans="1:39" ht="12.75">
      <c r="A14">
        <f t="shared" si="3"/>
        <v>0.345716130336078</v>
      </c>
      <c r="AK14">
        <v>0.4612803567823799</v>
      </c>
      <c r="AL14">
        <v>0.802912091390787</v>
      </c>
      <c r="AM14">
        <f t="shared" si="2"/>
        <v>1.717507343850645</v>
      </c>
    </row>
    <row r="15" spans="1:39" ht="12.75">
      <c r="A15">
        <f t="shared" si="3"/>
        <v>0.24694009309719858</v>
      </c>
      <c r="AK15">
        <v>0.6074083924606178</v>
      </c>
      <c r="AL15">
        <v>1.0538880658106298</v>
      </c>
      <c r="AM15">
        <f t="shared" si="2"/>
        <v>1.8674071789849087</v>
      </c>
    </row>
    <row r="16" spans="1:39" ht="12.75">
      <c r="A16">
        <f t="shared" si="3"/>
        <v>0.17638578078371328</v>
      </c>
      <c r="AK16">
        <v>0.7535364281388559</v>
      </c>
      <c r="AL16">
        <v>1.3267686086871344</v>
      </c>
      <c r="AM16">
        <f t="shared" si="2"/>
        <v>1.982503828122562</v>
      </c>
    </row>
    <row r="17" spans="1:39" ht="12.75">
      <c r="A17">
        <f t="shared" si="3"/>
        <v>0.12598984341693806</v>
      </c>
      <c r="AK17">
        <v>0.899664463817094</v>
      </c>
      <c r="AL17">
        <v>1.6164679988152717</v>
      </c>
      <c r="AM17">
        <f t="shared" si="2"/>
        <v>2.0690766692119205</v>
      </c>
    </row>
    <row r="18" spans="1:39" ht="12.75">
      <c r="A18">
        <f t="shared" si="3"/>
        <v>0.0899927452978129</v>
      </c>
      <c r="AK18">
        <v>1.045792499495332</v>
      </c>
      <c r="AL18">
        <v>1.9188181081548812</v>
      </c>
      <c r="AM18">
        <f t="shared" si="2"/>
        <v>2.133242004111266</v>
      </c>
    </row>
    <row r="19" spans="1:39" ht="12.75">
      <c r="A19">
        <f t="shared" si="3"/>
        <v>0.06428053235558065</v>
      </c>
      <c r="AK19">
        <v>1.19192053517357</v>
      </c>
      <c r="AL19">
        <v>2.230544571841968</v>
      </c>
      <c r="AM19">
        <f t="shared" si="2"/>
        <v>2.1803008438109615</v>
      </c>
    </row>
    <row r="20" spans="1:39" ht="12.75">
      <c r="A20">
        <f t="shared" si="3"/>
        <v>0.045914665968271894</v>
      </c>
      <c r="AK20">
        <v>1.338048570851808</v>
      </c>
      <c r="AL20">
        <v>2.5491476513356686</v>
      </c>
      <c r="AM20">
        <f t="shared" si="2"/>
        <v>2.2145546331026176</v>
      </c>
    </row>
    <row r="21" spans="1:39" ht="12.75">
      <c r="A21">
        <f t="shared" si="3"/>
        <v>0.03279618997733707</v>
      </c>
      <c r="AK21">
        <v>1.484176606530046</v>
      </c>
      <c r="AL21">
        <v>2.872756169773095</v>
      </c>
      <c r="AM21">
        <f t="shared" si="2"/>
        <v>2.23935375119668</v>
      </c>
    </row>
    <row r="22" spans="1:39" ht="12.75">
      <c r="A22">
        <f t="shared" si="3"/>
        <v>0.023425849983812193</v>
      </c>
      <c r="AK22">
        <v>1.6303046422082839</v>
      </c>
      <c r="AL22">
        <v>3.1999885346241594</v>
      </c>
      <c r="AM22">
        <f t="shared" si="2"/>
        <v>2.2572388650172077</v>
      </c>
    </row>
    <row r="23" spans="1:39" ht="12.75">
      <c r="A23">
        <f t="shared" si="3"/>
        <v>0.01673274998843728</v>
      </c>
      <c r="AK23">
        <v>1.776432677886522</v>
      </c>
      <c r="AL23">
        <v>3.5298344160257</v>
      </c>
      <c r="AM23">
        <f t="shared" si="2"/>
        <v>2.270102163622265</v>
      </c>
    </row>
    <row r="24" spans="1:39" ht="12.75">
      <c r="A24">
        <f t="shared" si="3"/>
        <v>0.011951964277455202</v>
      </c>
      <c r="AK24">
        <v>1.92256071356476</v>
      </c>
      <c r="AL24">
        <v>3.8615599859847394</v>
      </c>
      <c r="AM24">
        <f t="shared" si="2"/>
        <v>2.279335514094726</v>
      </c>
    </row>
    <row r="25" spans="1:39" ht="12.75">
      <c r="A25">
        <f t="shared" si="3"/>
        <v>0.00853711734103943</v>
      </c>
      <c r="AK25">
        <v>2.068688749242998</v>
      </c>
      <c r="AL25">
        <v>4.194634807311049</v>
      </c>
      <c r="AM25">
        <f t="shared" si="2"/>
        <v>2.285953965855854</v>
      </c>
    </row>
    <row r="26" spans="1:39" ht="12.75">
      <c r="A26">
        <f t="shared" si="3"/>
        <v>0.006097940957885307</v>
      </c>
      <c r="AK26">
        <v>2.214816784921236</v>
      </c>
      <c r="AL26">
        <v>4.528676769992442</v>
      </c>
      <c r="AM26">
        <f t="shared" si="2"/>
        <v>2.2906933052084177</v>
      </c>
    </row>
    <row r="27" spans="1:39" ht="12.75">
      <c r="A27">
        <f t="shared" si="3"/>
        <v>0.004355672112775219</v>
      </c>
      <c r="AK27">
        <v>2.360944820599474</v>
      </c>
      <c r="AL27">
        <v>4.863411283023839</v>
      </c>
      <c r="AM27">
        <f t="shared" si="2"/>
        <v>2.294084618951013</v>
      </c>
    </row>
    <row r="28" spans="1:39" ht="12.75">
      <c r="A28">
        <f t="shared" si="3"/>
        <v>0.003111194366268014</v>
      </c>
      <c r="AK28">
        <v>2.507072856277712</v>
      </c>
      <c r="AL28">
        <v>5.198641362070809</v>
      </c>
      <c r="AM28">
        <f t="shared" si="2"/>
        <v>2.296510088386243</v>
      </c>
    </row>
    <row r="29" spans="1:39" ht="12.75">
      <c r="A29">
        <f t="shared" si="3"/>
        <v>0.0022222816901914387</v>
      </c>
      <c r="AK29">
        <v>2.65320089195595</v>
      </c>
      <c r="AL29">
        <v>5.534225870201948</v>
      </c>
      <c r="AM29">
        <f t="shared" si="2"/>
        <v>2.2982441512201524</v>
      </c>
    </row>
    <row r="30" spans="1:39" ht="12.75">
      <c r="A30">
        <f t="shared" si="3"/>
        <v>0.0015873440644224564</v>
      </c>
      <c r="AK30">
        <v>2.799328927634188</v>
      </c>
      <c r="AL30">
        <v>5.870063773528749</v>
      </c>
      <c r="AM30">
        <f t="shared" si="2"/>
        <v>2.2994835766787296</v>
      </c>
    </row>
    <row r="31" spans="1:39" ht="12.75">
      <c r="A31">
        <f t="shared" si="3"/>
        <v>0.0011338171888731832</v>
      </c>
      <c r="AK31">
        <v>2.945456963312426</v>
      </c>
      <c r="AL31">
        <v>6.20608279166318</v>
      </c>
      <c r="AM31">
        <f t="shared" si="2"/>
        <v>2.3003692936440743</v>
      </c>
    </row>
    <row r="32" spans="1:39" ht="12.75">
      <c r="A32">
        <f t="shared" si="3"/>
        <v>0.0008098694206237024</v>
      </c>
      <c r="AK32">
        <v>3.091584998990664</v>
      </c>
      <c r="AL32">
        <v>6.542231237877925</v>
      </c>
      <c r="AM32">
        <f t="shared" si="2"/>
        <v>2.3010021594533403</v>
      </c>
    </row>
    <row r="33" spans="1:39" ht="12.75">
      <c r="A33">
        <f t="shared" si="3"/>
        <v>0.0005784781575883589</v>
      </c>
      <c r="AK33">
        <v>3.237713034668902</v>
      </c>
      <c r="AL33">
        <v>6.878472163530224</v>
      </c>
      <c r="AM33">
        <f t="shared" si="2"/>
        <v>2.3014543140596118</v>
      </c>
    </row>
    <row r="34" spans="1:39" ht="12.75">
      <c r="A34">
        <f t="shared" si="3"/>
        <v>0.00041319868399168494</v>
      </c>
      <c r="AK34">
        <v>3.38384107034714</v>
      </c>
      <c r="AL34">
        <v>7.2147791616469625</v>
      </c>
      <c r="AM34">
        <f t="shared" si="2"/>
        <v>2.3017773365447383</v>
      </c>
    </row>
    <row r="35" spans="1:39" ht="12.75">
      <c r="A35">
        <f t="shared" si="3"/>
        <v>0.00029514191713691786</v>
      </c>
      <c r="AK35">
        <v>3.5299691060253777</v>
      </c>
      <c r="AL35">
        <v>7.551133362404931</v>
      </c>
      <c r="AM35">
        <f t="shared" si="2"/>
        <v>2.3020080949102866</v>
      </c>
    </row>
    <row r="36" spans="1:39" ht="12.75">
      <c r="A36">
        <f t="shared" si="3"/>
        <v>0.00021081565509779848</v>
      </c>
      <c r="AK36">
        <v>3.676097141703616</v>
      </c>
      <c r="AL36">
        <v>7.8875212834295745</v>
      </c>
      <c r="AM36">
        <f aca="true" t="shared" si="4" ref="AM36:AM67">(AL37-AL36)/(AK37-AK36)</f>
        <v>2.3021729366112185</v>
      </c>
    </row>
    <row r="37" spans="1:39" ht="12.75">
      <c r="A37">
        <f aca="true" t="shared" si="5" ref="A37:A68">A36/$A$1</f>
        <v>0.00015058261078414179</v>
      </c>
      <c r="AK37">
        <v>3.822225177381854</v>
      </c>
      <c r="AL37">
        <v>8.223933292448173</v>
      </c>
      <c r="AM37">
        <f t="shared" si="4"/>
        <v>2.3022906879782234</v>
      </c>
    </row>
    <row r="38" spans="1:39" ht="12.75">
      <c r="A38">
        <f t="shared" si="5"/>
        <v>0.00010755900770295842</v>
      </c>
      <c r="AK38">
        <v>3.968353213060092</v>
      </c>
      <c r="AL38">
        <v>8.56036250824273</v>
      </c>
      <c r="AM38">
        <f t="shared" si="4"/>
        <v>2.302374799819601</v>
      </c>
    </row>
    <row r="39" spans="1:39" ht="12.75">
      <c r="A39">
        <f t="shared" si="5"/>
        <v>7.682786264497031E-05</v>
      </c>
      <c r="AK39">
        <v>4.11448124873833</v>
      </c>
      <c r="AL39">
        <v>8.896804015135444</v>
      </c>
      <c r="AM39">
        <f t="shared" si="4"/>
        <v>2.3024348816054223</v>
      </c>
    </row>
    <row r="40" spans="1:39" ht="12.75">
      <c r="A40">
        <f t="shared" si="5"/>
        <v>5.487704474640737E-05</v>
      </c>
      <c r="AK40">
        <v>4.260609284416568</v>
      </c>
      <c r="AL40">
        <v>9.233254301661502</v>
      </c>
      <c r="AM40">
        <f t="shared" si="4"/>
        <v>2.3024777981356634</v>
      </c>
    </row>
    <row r="41" spans="1:39" ht="12.75">
      <c r="A41">
        <f t="shared" si="5"/>
        <v>3.9197889104576696E-05</v>
      </c>
      <c r="AK41">
        <v>4.4067373200948055</v>
      </c>
      <c r="AL41">
        <v>9.56971085949582</v>
      </c>
      <c r="AM41">
        <f t="shared" si="4"/>
        <v>2.302508453294503</v>
      </c>
    </row>
    <row r="42" spans="1:39" ht="12.75">
      <c r="A42">
        <f t="shared" si="5"/>
        <v>2.7998492217554786E-05</v>
      </c>
      <c r="AK42">
        <v>4.552865355773044</v>
      </c>
      <c r="AL42">
        <v>9.906171896908283</v>
      </c>
      <c r="AM42">
        <f t="shared" si="4"/>
        <v>2.3025303500887606</v>
      </c>
    </row>
    <row r="43" spans="1:39" ht="12.75">
      <c r="A43">
        <f t="shared" si="5"/>
        <v>1.9998923012539136E-05</v>
      </c>
      <c r="AK43">
        <v>4.698993391451282</v>
      </c>
      <c r="AL43">
        <v>10.24263613405628</v>
      </c>
      <c r="AM43">
        <f t="shared" si="4"/>
        <v>2.302545990784792</v>
      </c>
    </row>
    <row r="44" spans="1:39" ht="12.75">
      <c r="A44">
        <f t="shared" si="5"/>
        <v>1.4284945008956527E-05</v>
      </c>
      <c r="AK44">
        <v>4.84512142712952</v>
      </c>
      <c r="AL44">
        <v>10.579102656748464</v>
      </c>
      <c r="AM44">
        <f t="shared" si="4"/>
        <v>2.30255716277617</v>
      </c>
    </row>
    <row r="45" spans="1:39" ht="12.75">
      <c r="A45">
        <f t="shared" si="5"/>
        <v>1.0203532149254663E-05</v>
      </c>
      <c r="AK45">
        <v>4.991249462807758</v>
      </c>
      <c r="AL45">
        <v>10.915570811981803</v>
      </c>
      <c r="AM45">
        <f t="shared" si="4"/>
        <v>2.302565142803528</v>
      </c>
    </row>
    <row r="46" spans="1:39" ht="12.75">
      <c r="A46">
        <f t="shared" si="5"/>
        <v>7.288237249467617E-06</v>
      </c>
      <c r="AK46">
        <v>5.1373774984859955</v>
      </c>
      <c r="AL46">
        <v>11.252040133320863</v>
      </c>
      <c r="AM46">
        <f t="shared" si="4"/>
        <v>2.302570842840165</v>
      </c>
    </row>
    <row r="47" spans="1:39" ht="12.75">
      <c r="A47">
        <f t="shared" si="5"/>
        <v>5.205883749619727E-06</v>
      </c>
      <c r="AK47">
        <v>5.283505534164234</v>
      </c>
      <c r="AL47">
        <v>11.588510287595081</v>
      </c>
      <c r="AM47">
        <f t="shared" si="4"/>
        <v>2.3025749143036034</v>
      </c>
    </row>
    <row r="48" spans="1:39" ht="12.75">
      <c r="A48">
        <f t="shared" si="5"/>
        <v>3.71848839258552E-06</v>
      </c>
      <c r="AK48">
        <v>5.429633569842472</v>
      </c>
      <c r="AL48">
        <v>11.924981036824255</v>
      </c>
      <c r="AM48">
        <f t="shared" si="4"/>
        <v>2.302577822496258</v>
      </c>
    </row>
    <row r="49" spans="1:39" ht="12.75">
      <c r="A49">
        <f t="shared" si="5"/>
        <v>2.656063137561086E-06</v>
      </c>
      <c r="AK49">
        <v>5.57576160552071</v>
      </c>
      <c r="AL49">
        <v>12.261452211021908</v>
      </c>
      <c r="AM49">
        <f t="shared" si="4"/>
        <v>2.3025798997789746</v>
      </c>
    </row>
    <row r="50" spans="1:39" ht="12.75">
      <c r="A50">
        <f t="shared" si="5"/>
        <v>1.8971879554007758E-06</v>
      </c>
      <c r="AK50">
        <v>5.721889641198947</v>
      </c>
      <c r="AL50">
        <v>12.597923688768802</v>
      </c>
      <c r="AM50">
        <f t="shared" si="4"/>
        <v>2.3025813835535</v>
      </c>
    </row>
    <row r="51" spans="1:39" ht="12.75">
      <c r="A51">
        <f t="shared" si="5"/>
        <v>1.355134253857697E-06</v>
      </c>
      <c r="AK51">
        <v>5.8680176768771855</v>
      </c>
      <c r="AL51">
        <v>12.934395383336755</v>
      </c>
      <c r="AM51">
        <f t="shared" si="4"/>
        <v>2.302582443393025</v>
      </c>
    </row>
    <row r="52" spans="1:39" ht="12.75">
      <c r="A52">
        <f t="shared" si="5"/>
        <v>9.679530384697837E-07</v>
      </c>
      <c r="AK52">
        <v>6.014145712555424</v>
      </c>
      <c r="AL52">
        <v>13.270867232776975</v>
      </c>
      <c r="AM52">
        <f t="shared" si="4"/>
        <v>2.302583200421573</v>
      </c>
    </row>
    <row r="53" spans="1:39" ht="12.75">
      <c r="A53">
        <f t="shared" si="5"/>
        <v>6.91395027478417E-07</v>
      </c>
      <c r="AK53">
        <v>6.160273748233662</v>
      </c>
      <c r="AL53">
        <v>13.607339192840291</v>
      </c>
      <c r="AM53">
        <f t="shared" si="4"/>
        <v>2.3025837411564223</v>
      </c>
    </row>
    <row r="54" spans="1:39" ht="12.75">
      <c r="A54">
        <f t="shared" si="5"/>
        <v>4.938535910560122E-07</v>
      </c>
      <c r="AK54">
        <v>6.3064017839119</v>
      </c>
      <c r="AL54">
        <v>13.943811231920128</v>
      </c>
      <c r="AM54">
        <f t="shared" si="4"/>
        <v>2.302584127395663</v>
      </c>
    </row>
    <row r="55" spans="1:39" ht="12.75">
      <c r="A55">
        <f t="shared" si="5"/>
        <v>3.5275256504000877E-07</v>
      </c>
      <c r="AK55">
        <v>6.452529819590137</v>
      </c>
      <c r="AL55">
        <v>14.280283327440344</v>
      </c>
      <c r="AM55">
        <f t="shared" si="4"/>
        <v>2.302584403280861</v>
      </c>
    </row>
    <row r="56" spans="1:39" ht="12.75">
      <c r="A56">
        <f t="shared" si="5"/>
        <v>2.519661178857206E-07</v>
      </c>
      <c r="AK56">
        <v>6.5986578552683754</v>
      </c>
      <c r="AL56">
        <v>14.616755463275124</v>
      </c>
      <c r="AM56">
        <f t="shared" si="4"/>
        <v>2.3025846003417527</v>
      </c>
    </row>
    <row r="57" spans="1:39" ht="12.75">
      <c r="A57">
        <f t="shared" si="5"/>
        <v>1.7997579848980043E-07</v>
      </c>
      <c r="AK57">
        <v>6.744785890946614</v>
      </c>
      <c r="AL57">
        <v>14.953227627906026</v>
      </c>
      <c r="AM57">
        <f t="shared" si="4"/>
        <v>2.302584741099545</v>
      </c>
    </row>
    <row r="58" spans="1:39" ht="12.75">
      <c r="A58">
        <f t="shared" si="5"/>
        <v>1.285541417784289E-07</v>
      </c>
      <c r="AK58">
        <v>6.890913926624852</v>
      </c>
      <c r="AL58">
        <v>15.289699813105587</v>
      </c>
      <c r="AM58">
        <f t="shared" si="4"/>
        <v>2.3025848416408357</v>
      </c>
    </row>
    <row r="59" spans="1:39" ht="12.75">
      <c r="A59">
        <f t="shared" si="5"/>
        <v>9.182438698459208E-08</v>
      </c>
      <c r="AK59">
        <v>7.037041962303089</v>
      </c>
      <c r="AL59">
        <v>15.626172012997047</v>
      </c>
      <c r="AM59">
        <f t="shared" si="4"/>
        <v>2.3025849134560175</v>
      </c>
    </row>
    <row r="60" spans="1:39" ht="12.75">
      <c r="A60">
        <f t="shared" si="5"/>
        <v>6.55888478461372E-08</v>
      </c>
      <c r="AK60">
        <v>7.183169997981327</v>
      </c>
      <c r="AL60">
        <v>15.962644223382721</v>
      </c>
      <c r="AM60">
        <f t="shared" si="4"/>
        <v>2.3025849647525996</v>
      </c>
    </row>
    <row r="61" spans="1:39" ht="12.75">
      <c r="A61">
        <f t="shared" si="5"/>
        <v>4.6849177032955145E-08</v>
      </c>
      <c r="AK61">
        <v>7.3292980336595654</v>
      </c>
      <c r="AL61">
        <v>16.299116441264264</v>
      </c>
      <c r="AM61">
        <f t="shared" si="4"/>
        <v>2.302585001393014</v>
      </c>
    </row>
    <row r="62" spans="1:39" ht="12.75">
      <c r="A62">
        <f t="shared" si="5"/>
        <v>3.346369788068225E-08</v>
      </c>
      <c r="AK62">
        <v>7.475426069337804</v>
      </c>
      <c r="AL62">
        <v>16.6355886645</v>
      </c>
      <c r="AM62">
        <f t="shared" si="4"/>
        <v>2.302585027564707</v>
      </c>
    </row>
    <row r="63" spans="1:39" ht="12.75">
      <c r="A63">
        <f t="shared" si="5"/>
        <v>2.3902641343344468E-08</v>
      </c>
      <c r="AK63">
        <v>7.621554105016042</v>
      </c>
      <c r="AL63">
        <v>16.97206089156015</v>
      </c>
      <c r="AM63">
        <f t="shared" si="4"/>
        <v>2.302585046258864</v>
      </c>
    </row>
    <row r="64" spans="1:39" ht="12.75">
      <c r="A64">
        <f t="shared" si="5"/>
        <v>1.707331524524605E-08</v>
      </c>
      <c r="AK64">
        <v>7.767682140694279</v>
      </c>
      <c r="AL64">
        <v>17.308533121352042</v>
      </c>
      <c r="AM64">
        <f t="shared" si="4"/>
        <v>2.302585059611743</v>
      </c>
    </row>
    <row r="65" spans="1:39" ht="12.75">
      <c r="A65">
        <f t="shared" si="5"/>
        <v>1.219522517517575E-08</v>
      </c>
      <c r="AK65">
        <v>7.913810176372517</v>
      </c>
      <c r="AL65">
        <v>17.645005353095165</v>
      </c>
      <c r="AM65">
        <f t="shared" si="4"/>
        <v>2.3025850691495067</v>
      </c>
    </row>
    <row r="66" spans="1:39" ht="12.75">
      <c r="A66">
        <f t="shared" si="5"/>
        <v>8.710875125125536E-09</v>
      </c>
      <c r="AK66">
        <v>8.059938212050756</v>
      </c>
      <c r="AL66">
        <v>17.981477586232025</v>
      </c>
      <c r="AM66">
        <f t="shared" si="4"/>
        <v>2.3025850759622783</v>
      </c>
    </row>
    <row r="67" spans="1:39" ht="12.75">
      <c r="A67">
        <f t="shared" si="5"/>
        <v>6.222053660803955E-09</v>
      </c>
      <c r="AK67">
        <v>8.206066247728993</v>
      </c>
      <c r="AL67">
        <v>18.317949820364415</v>
      </c>
      <c r="AM67">
        <f t="shared" si="4"/>
        <v>2.3025850808285098</v>
      </c>
    </row>
    <row r="68" spans="1:39" ht="12.75">
      <c r="A68">
        <f t="shared" si="5"/>
        <v>4.444324043431397E-09</v>
      </c>
      <c r="AK68">
        <v>8.352194283407231</v>
      </c>
      <c r="AL68">
        <v>18.654422055207903</v>
      </c>
      <c r="AM68">
        <f aca="true" t="shared" si="6" ref="AM68:AM99">(AL69-AL68)/(AK69-AK68)</f>
        <v>2.302585084304347</v>
      </c>
    </row>
    <row r="69" spans="1:39" ht="12.75">
      <c r="A69">
        <f aca="true" t="shared" si="7" ref="A69:A100">A68/$A$1</f>
        <v>3.1745171738795692E-09</v>
      </c>
      <c r="AK69">
        <v>8.498322319085469</v>
      </c>
      <c r="AL69">
        <v>18.990894290559307</v>
      </c>
      <c r="AM69">
        <f t="shared" si="6"/>
        <v>2.3025850867871225</v>
      </c>
    </row>
    <row r="70" spans="1:39" ht="12.75">
      <c r="A70">
        <f t="shared" si="7"/>
        <v>2.2675122670568353E-09</v>
      </c>
      <c r="AK70">
        <v>8.644450354763707</v>
      </c>
      <c r="AL70">
        <v>19.327366526273515</v>
      </c>
      <c r="AM70">
        <f t="shared" si="6"/>
        <v>2.302585088560513</v>
      </c>
    </row>
    <row r="71" spans="1:39" ht="12.75">
      <c r="A71">
        <f t="shared" si="7"/>
        <v>1.619651619326311E-09</v>
      </c>
      <c r="AK71">
        <v>8.790578390441945</v>
      </c>
      <c r="AL71">
        <v>19.663838762246865</v>
      </c>
      <c r="AM71">
        <f t="shared" si="6"/>
        <v>2.3025850898272586</v>
      </c>
    </row>
    <row r="72" spans="1:39" ht="12.75">
      <c r="A72">
        <f t="shared" si="7"/>
        <v>1.156894013804508E-09</v>
      </c>
      <c r="AK72">
        <v>8.936706426120184</v>
      </c>
      <c r="AL72">
        <v>20.000310998405322</v>
      </c>
      <c r="AM72">
        <f t="shared" si="6"/>
        <v>2.3025850907320664</v>
      </c>
    </row>
    <row r="73" spans="1:39" ht="12.75">
      <c r="A73">
        <f t="shared" si="7"/>
        <v>8.263528670032201E-10</v>
      </c>
      <c r="AK73">
        <v>9.082834461798422</v>
      </c>
      <c r="AL73">
        <v>20.336783234695996</v>
      </c>
      <c r="AM73">
        <f t="shared" si="6"/>
        <v>2.3025850913783126</v>
      </c>
    </row>
    <row r="74" spans="1:39" ht="12.75">
      <c r="A74">
        <f t="shared" si="7"/>
        <v>5.902520478594429E-10</v>
      </c>
      <c r="AK74">
        <v>9.22896249747666</v>
      </c>
      <c r="AL74">
        <v>20.673255471081106</v>
      </c>
      <c r="AM74">
        <f t="shared" si="6"/>
        <v>2.3025850918399553</v>
      </c>
    </row>
    <row r="75" spans="1:39" ht="12.75">
      <c r="A75">
        <f t="shared" si="7"/>
        <v>4.2160860561388785E-10</v>
      </c>
      <c r="AK75">
        <v>9.375090533154898</v>
      </c>
      <c r="AL75">
        <v>21.009727707533674</v>
      </c>
      <c r="AM75">
        <f t="shared" si="6"/>
        <v>2.3025850921697315</v>
      </c>
    </row>
    <row r="76" spans="1:39" ht="12.75">
      <c r="A76">
        <f t="shared" si="7"/>
        <v>3.011490040099199E-10</v>
      </c>
      <c r="AK76">
        <v>9.521218568833135</v>
      </c>
      <c r="AL76">
        <v>21.346199944034428</v>
      </c>
      <c r="AM76">
        <f t="shared" si="6"/>
        <v>2.3025850924052413</v>
      </c>
    </row>
    <row r="77" spans="1:39" ht="12.75">
      <c r="A77">
        <f t="shared" si="7"/>
        <v>2.151064314356571E-10</v>
      </c>
      <c r="AK77">
        <v>9.667346604511373</v>
      </c>
      <c r="AL77">
        <v>21.6826721805696</v>
      </c>
      <c r="AM77">
        <f t="shared" si="6"/>
        <v>2.3025850925734583</v>
      </c>
    </row>
    <row r="78" spans="1:39" ht="12.75">
      <c r="A78">
        <f t="shared" si="7"/>
        <v>1.5364745102546937E-10</v>
      </c>
      <c r="AK78">
        <v>9.813474640189611</v>
      </c>
      <c r="AL78">
        <v>22.019144417129354</v>
      </c>
      <c r="AM78">
        <f t="shared" si="6"/>
        <v>2.30258509269361</v>
      </c>
    </row>
    <row r="79" spans="1:39" ht="12.75">
      <c r="A79">
        <f t="shared" si="7"/>
        <v>1.097481793039067E-10</v>
      </c>
      <c r="AK79">
        <v>9.959602675867849</v>
      </c>
      <c r="AL79">
        <v>22.355616653706665</v>
      </c>
      <c r="AM79">
        <f t="shared" si="6"/>
        <v>2.3025850927794567</v>
      </c>
    </row>
    <row r="80" spans="1:39" ht="12.75">
      <c r="A80">
        <f t="shared" si="7"/>
        <v>7.839155664564765E-11</v>
      </c>
      <c r="AK80">
        <v>10.105730711546087</v>
      </c>
      <c r="AL80">
        <v>22.69208889029652</v>
      </c>
      <c r="AM80">
        <f t="shared" si="6"/>
        <v>2.3025850928407725</v>
      </c>
    </row>
    <row r="81" spans="1:39" ht="12.75">
      <c r="A81">
        <f t="shared" si="7"/>
        <v>5.599396903260547E-11</v>
      </c>
      <c r="AK81">
        <v>10.251858747224325</v>
      </c>
      <c r="AL81">
        <v>23.028561126895337</v>
      </c>
      <c r="AM81">
        <f t="shared" si="6"/>
        <v>2.3025850928845832</v>
      </c>
    </row>
    <row r="82" spans="1:39" ht="12.75">
      <c r="A82">
        <f t="shared" si="7"/>
        <v>3.9995692166146766E-11</v>
      </c>
      <c r="AK82">
        <v>10.397986782902564</v>
      </c>
      <c r="AL82">
        <v>23.365033363500554</v>
      </c>
      <c r="AM82">
        <f t="shared" si="6"/>
        <v>2.3025850929158245</v>
      </c>
    </row>
    <row r="83" spans="1:39" ht="12.75">
      <c r="A83">
        <f t="shared" si="7"/>
        <v>2.8568351547247693E-11</v>
      </c>
      <c r="AK83">
        <v>10.544114818580802</v>
      </c>
      <c r="AL83">
        <v>23.701505600110337</v>
      </c>
      <c r="AM83">
        <f t="shared" si="6"/>
        <v>2.302585092938192</v>
      </c>
    </row>
    <row r="84" spans="1:39" ht="12.75">
      <c r="A84">
        <f t="shared" si="7"/>
        <v>2.040596539089121E-11</v>
      </c>
      <c r="AK84">
        <v>10.69024285425904</v>
      </c>
      <c r="AL84">
        <v>24.03797783672339</v>
      </c>
      <c r="AM84">
        <f t="shared" si="6"/>
        <v>2.302585092954141</v>
      </c>
    </row>
    <row r="85" spans="1:39" ht="12.75">
      <c r="A85">
        <f t="shared" si="7"/>
        <v>1.4575689564922294E-11</v>
      </c>
      <c r="AK85">
        <v>10.836370889937278</v>
      </c>
      <c r="AL85">
        <v>24.37445007333877</v>
      </c>
      <c r="AM85">
        <f t="shared" si="6"/>
        <v>2.3025850929655713</v>
      </c>
    </row>
    <row r="86" spans="1:39" ht="12.75">
      <c r="A86">
        <f t="shared" si="7"/>
        <v>1.0411206832087354E-11</v>
      </c>
      <c r="AK86">
        <v>10.982498925615515</v>
      </c>
      <c r="AL86">
        <v>24.71092230995582</v>
      </c>
      <c r="AM86">
        <f t="shared" si="6"/>
        <v>2.302585092973688</v>
      </c>
    </row>
    <row r="87" spans="1:39" ht="12.75">
      <c r="A87">
        <f t="shared" si="7"/>
        <v>7.436576308633824E-12</v>
      </c>
      <c r="AK87">
        <v>11.128626961293753</v>
      </c>
      <c r="AL87">
        <v>25.047394546574058</v>
      </c>
      <c r="AM87">
        <f t="shared" si="6"/>
        <v>2.3025850929794984</v>
      </c>
    </row>
    <row r="88" spans="1:39" ht="12.75">
      <c r="A88">
        <f t="shared" si="7"/>
        <v>5.311840220452732E-12</v>
      </c>
      <c r="AK88">
        <v>11.274754996971991</v>
      </c>
      <c r="AL88">
        <v>25.383866783193145</v>
      </c>
      <c r="AM88">
        <f t="shared" si="6"/>
        <v>2.302585092983656</v>
      </c>
    </row>
    <row r="89" spans="1:39" ht="12.75">
      <c r="A89">
        <f t="shared" si="7"/>
        <v>3.794171586037666E-12</v>
      </c>
      <c r="AK89">
        <v>11.420883032650229</v>
      </c>
      <c r="AL89">
        <v>25.72033901981284</v>
      </c>
      <c r="AM89">
        <f t="shared" si="6"/>
        <v>2.302585092986622</v>
      </c>
    </row>
    <row r="90" spans="1:39" ht="12.75">
      <c r="A90">
        <f t="shared" si="7"/>
        <v>2.710122561455476E-12</v>
      </c>
      <c r="AK90">
        <v>11.567011068328467</v>
      </c>
      <c r="AL90">
        <v>26.05681125643297</v>
      </c>
      <c r="AM90">
        <f t="shared" si="6"/>
        <v>2.3025850929887617</v>
      </c>
    </row>
    <row r="91" spans="1:39" ht="12.75">
      <c r="A91">
        <f t="shared" si="7"/>
        <v>1.9358018296110546E-12</v>
      </c>
      <c r="AK91">
        <v>11.713139104006705</v>
      </c>
      <c r="AL91">
        <v>26.39328349305341</v>
      </c>
      <c r="AM91">
        <f t="shared" si="6"/>
        <v>2.3025850929902445</v>
      </c>
    </row>
    <row r="92" spans="1:39" ht="12.75">
      <c r="A92">
        <f t="shared" si="7"/>
        <v>1.3827155925793248E-12</v>
      </c>
      <c r="AK92">
        <v>11.859267139684944</v>
      </c>
      <c r="AL92">
        <v>26.729755729674068</v>
      </c>
      <c r="AM92">
        <f t="shared" si="6"/>
        <v>2.3025850929913387</v>
      </c>
    </row>
    <row r="93" spans="1:39" ht="12.75">
      <c r="A93">
        <f t="shared" si="7"/>
        <v>9.876539946995177E-13</v>
      </c>
      <c r="AK93">
        <v>12.005395175363182</v>
      </c>
      <c r="AL93">
        <v>27.066227966294885</v>
      </c>
      <c r="AM93">
        <f t="shared" si="6"/>
        <v>2.3025850929921168</v>
      </c>
    </row>
    <row r="94" spans="1:39" ht="12.75">
      <c r="A94">
        <f t="shared" si="7"/>
        <v>7.054671390710842E-13</v>
      </c>
      <c r="AK94">
        <v>12.15152321104142</v>
      </c>
      <c r="AL94">
        <v>27.402700202915817</v>
      </c>
      <c r="AM94">
        <f t="shared" si="6"/>
        <v>2.302585092992676</v>
      </c>
    </row>
    <row r="95" spans="1:39" ht="12.75">
      <c r="A95">
        <f t="shared" si="7"/>
        <v>5.039050993364887E-13</v>
      </c>
      <c r="AK95">
        <v>12.297651246719658</v>
      </c>
      <c r="AL95">
        <v>27.73917243953683</v>
      </c>
      <c r="AM95">
        <f t="shared" si="6"/>
        <v>2.3025850929930685</v>
      </c>
    </row>
    <row r="96" spans="1:39" ht="12.75">
      <c r="A96">
        <f t="shared" si="7"/>
        <v>3.5993221381177767E-13</v>
      </c>
      <c r="AK96">
        <v>12.443779282397895</v>
      </c>
      <c r="AL96">
        <v>28.075644676157896</v>
      </c>
      <c r="AM96">
        <f t="shared" si="6"/>
        <v>2.3025850929933322</v>
      </c>
    </row>
    <row r="97" spans="1:39" ht="12.75">
      <c r="A97">
        <f t="shared" si="7"/>
        <v>2.5709443843698405E-13</v>
      </c>
      <c r="AK97">
        <v>12.589907318076133</v>
      </c>
      <c r="AL97">
        <v>28.412116912779005</v>
      </c>
      <c r="AM97">
        <f t="shared" si="6"/>
        <v>2.302585092993551</v>
      </c>
    </row>
    <row r="98" spans="1:39" ht="12.75">
      <c r="A98">
        <f t="shared" si="7"/>
        <v>1.8363888459784576E-13</v>
      </c>
      <c r="AK98">
        <v>12.736035353754371</v>
      </c>
      <c r="AL98">
        <v>28.748589149400146</v>
      </c>
      <c r="AM98">
        <f t="shared" si="6"/>
        <v>2.302585092993697</v>
      </c>
    </row>
    <row r="99" spans="1:39" ht="12.75">
      <c r="A99">
        <f t="shared" si="7"/>
        <v>1.3117063185560412E-13</v>
      </c>
      <c r="AK99">
        <v>12.882163389432609</v>
      </c>
      <c r="AL99">
        <v>29.08506138602131</v>
      </c>
      <c r="AM99">
        <f t="shared" si="6"/>
        <v>2.30258509299377</v>
      </c>
    </row>
    <row r="100" spans="1:39" ht="12.75">
      <c r="A100">
        <f t="shared" si="7"/>
        <v>9.369330846828866E-14</v>
      </c>
      <c r="AK100">
        <v>13.028291425110847</v>
      </c>
      <c r="AL100">
        <v>29.42153362264248</v>
      </c>
      <c r="AM100">
        <f aca="true" t="shared" si="8" ref="AM100:AM117">(AL101-AL100)/(AK101-AK100)</f>
        <v>2.3025850929938674</v>
      </c>
    </row>
    <row r="101" spans="1:39" ht="12.75">
      <c r="A101">
        <f aca="true" t="shared" si="9" ref="A101:A118">A100/$A$1</f>
        <v>6.692379176306334E-14</v>
      </c>
      <c r="AK101">
        <v>13.174419460789085</v>
      </c>
      <c r="AL101">
        <v>29.75800585926367</v>
      </c>
      <c r="AM101">
        <f t="shared" si="8"/>
        <v>2.3025850929938914</v>
      </c>
    </row>
    <row r="102" spans="1:39" ht="12.75">
      <c r="A102">
        <f t="shared" si="9"/>
        <v>4.78027084021881E-14</v>
      </c>
      <c r="AK102">
        <v>13.320547496467324</v>
      </c>
      <c r="AL102">
        <v>30.09447809588486</v>
      </c>
      <c r="AM102">
        <f t="shared" si="8"/>
        <v>2.3025850929939646</v>
      </c>
    </row>
    <row r="103" spans="1:39" ht="12.75">
      <c r="A103">
        <f t="shared" si="9"/>
        <v>3.4144791715848644E-14</v>
      </c>
      <c r="AK103">
        <v>13.466675532145562</v>
      </c>
      <c r="AL103">
        <v>30.43095033250606</v>
      </c>
      <c r="AM103">
        <f t="shared" si="8"/>
        <v>2.3025850929939886</v>
      </c>
    </row>
    <row r="104" spans="1:39" ht="12.75">
      <c r="A104">
        <f t="shared" si="9"/>
        <v>2.438913693989189E-14</v>
      </c>
      <c r="AK104">
        <v>13.6128035678238</v>
      </c>
      <c r="AL104">
        <v>30.767422569127266</v>
      </c>
      <c r="AM104">
        <f t="shared" si="8"/>
        <v>2.3025850929939886</v>
      </c>
    </row>
    <row r="105" spans="1:39" ht="12.75">
      <c r="A105">
        <f t="shared" si="9"/>
        <v>1.742081209992278E-14</v>
      </c>
      <c r="AK105">
        <v>13.758931603502038</v>
      </c>
      <c r="AL105">
        <v>31.10389480574847</v>
      </c>
      <c r="AM105">
        <f t="shared" si="8"/>
        <v>2.302585092994041</v>
      </c>
    </row>
    <row r="106" spans="1:39" ht="12.75">
      <c r="A106">
        <f t="shared" si="9"/>
        <v>1.2443437214230557E-14</v>
      </c>
      <c r="AK106">
        <v>13.905059639180275</v>
      </c>
      <c r="AL106">
        <v>31.44036704236968</v>
      </c>
      <c r="AM106">
        <f t="shared" si="8"/>
        <v>2.302585092994013</v>
      </c>
    </row>
    <row r="107" spans="1:39" ht="12.75">
      <c r="A107">
        <f t="shared" si="9"/>
        <v>8.888169438736113E-15</v>
      </c>
      <c r="AK107">
        <v>14.051187674858513</v>
      </c>
      <c r="AL107">
        <v>31.776839278990888</v>
      </c>
      <c r="AM107">
        <f t="shared" si="8"/>
        <v>2.302585092994013</v>
      </c>
    </row>
    <row r="108" spans="1:39" ht="12.75">
      <c r="A108">
        <f t="shared" si="9"/>
        <v>6.348692456240081E-15</v>
      </c>
      <c r="AK108">
        <v>14.197315710536751</v>
      </c>
      <c r="AL108">
        <v>32.1133115156121</v>
      </c>
      <c r="AM108">
        <f t="shared" si="8"/>
        <v>2.3025850929940375</v>
      </c>
    </row>
    <row r="109" spans="1:39" ht="12.75">
      <c r="A109">
        <f t="shared" si="9"/>
        <v>4.534780325885772E-15</v>
      </c>
      <c r="AK109">
        <v>14.343443746214989</v>
      </c>
      <c r="AL109">
        <v>32.44978375223331</v>
      </c>
      <c r="AM109">
        <f t="shared" si="8"/>
        <v>2.3025850929940375</v>
      </c>
    </row>
    <row r="110" spans="1:39" ht="12.75">
      <c r="A110">
        <f t="shared" si="9"/>
        <v>3.2391288042041234E-15</v>
      </c>
      <c r="AK110">
        <v>14.489571781893227</v>
      </c>
      <c r="AL110">
        <v>32.78625598885452</v>
      </c>
      <c r="AM110">
        <f t="shared" si="8"/>
        <v>2.3025850929940375</v>
      </c>
    </row>
    <row r="111" spans="1:39" ht="12.75">
      <c r="A111">
        <f t="shared" si="9"/>
        <v>2.313663431574374E-15</v>
      </c>
      <c r="AK111">
        <v>14.635699817571465</v>
      </c>
      <c r="AL111">
        <v>33.12272822547573</v>
      </c>
      <c r="AM111">
        <f t="shared" si="8"/>
        <v>2.3025850929940375</v>
      </c>
    </row>
    <row r="112" spans="1:39" ht="12.75">
      <c r="A112">
        <f t="shared" si="9"/>
        <v>1.6526167368388385E-15</v>
      </c>
      <c r="AK112">
        <v>14.781827853249704</v>
      </c>
      <c r="AL112">
        <v>33.459200462096945</v>
      </c>
      <c r="AM112">
        <f t="shared" si="8"/>
        <v>2.3025850929940375</v>
      </c>
    </row>
    <row r="113" spans="1:39" ht="12.75">
      <c r="A113">
        <f t="shared" si="9"/>
        <v>1.1804405263134562E-15</v>
      </c>
      <c r="AK113">
        <v>14.927955888927942</v>
      </c>
      <c r="AL113">
        <v>33.79567269871816</v>
      </c>
      <c r="AM113">
        <f t="shared" si="8"/>
        <v>2.3025850929940375</v>
      </c>
    </row>
    <row r="114" spans="1:39" ht="12.75">
      <c r="A114">
        <f t="shared" si="9"/>
        <v>8.431718045096116E-16</v>
      </c>
      <c r="AK114">
        <v>15.07408392460618</v>
      </c>
      <c r="AL114">
        <v>34.13214493533937</v>
      </c>
      <c r="AM114">
        <f t="shared" si="8"/>
        <v>2.3025850929940375</v>
      </c>
    </row>
    <row r="115" spans="1:39" ht="12.75">
      <c r="A115">
        <f t="shared" si="9"/>
        <v>6.022655746497226E-16</v>
      </c>
      <c r="AK115">
        <v>15.220211960284418</v>
      </c>
      <c r="AL115">
        <v>34.46861717196058</v>
      </c>
      <c r="AM115">
        <f t="shared" si="8"/>
        <v>2.3025850929940654</v>
      </c>
    </row>
    <row r="116" spans="1:39" ht="12.75">
      <c r="A116">
        <f t="shared" si="9"/>
        <v>4.301896961783733E-16</v>
      </c>
      <c r="AK116">
        <v>15.366339995962655</v>
      </c>
      <c r="AL116">
        <v>34.80508940858179</v>
      </c>
      <c r="AM116">
        <f t="shared" si="8"/>
        <v>2.3025850929940375</v>
      </c>
    </row>
    <row r="117" spans="1:39" ht="12.75">
      <c r="A117">
        <f t="shared" si="9"/>
        <v>3.072783544131238E-16</v>
      </c>
      <c r="AK117">
        <v>15.512468031640893</v>
      </c>
      <c r="AL117">
        <v>35.141561645203005</v>
      </c>
      <c r="AM117">
        <f t="shared" si="8"/>
        <v>2.3025850929940375</v>
      </c>
    </row>
    <row r="118" spans="1:38" ht="12.75">
      <c r="A118">
        <f t="shared" si="9"/>
        <v>2.1948453886651701E-16</v>
      </c>
      <c r="AK118">
        <v>15.658596067319131</v>
      </c>
      <c r="AL118">
        <v>35.47803388182422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Drawdown prediction for a confined aquifer</dc:title>
  <dc:subject>aquifer test spreadsheets</dc:subject>
  <dc:creator>Keith J Halford and Eve L. Kuniansky</dc:creator>
  <cp:keywords/>
  <dc:description>Halford, K.J. and Kunianksy, E.L., 2002, Documentation of Spreadsheets for the Analysis of Pumping-Aquifer test and Slug Test Data: USGS OFR 02-197.</dc:description>
  <cp:lastModifiedBy>elkunian</cp:lastModifiedBy>
  <cp:lastPrinted>2001-12-09T21:48:32Z</cp:lastPrinted>
  <dcterms:created xsi:type="dcterms:W3CDTF">2001-10-18T18:32:21Z</dcterms:created>
  <dcterms:modified xsi:type="dcterms:W3CDTF">2002-05-10T20:25:54Z</dcterms:modified>
  <cp:category/>
  <cp:version/>
  <cp:contentType/>
  <cp:contentStatus/>
</cp:coreProperties>
</file>